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VALUATION TEMPLATE 01.04.2020.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2" authorId="0">
      <text>
        <r>
          <rPr>
            <b/>
            <sz val="8"/>
            <color indexed="48"/>
            <rFont val="Tahoma"/>
            <family val="2"/>
          </rPr>
          <t>Author:</t>
        </r>
        <r>
          <rPr>
            <sz val="8"/>
            <color indexed="48"/>
            <rFont val="Tahoma"/>
            <family val="2"/>
          </rPr>
          <t xml:space="preserve">
Revised:15/5/12
Jobisaac Muriu</t>
        </r>
      </text>
    </comment>
  </commentList>
</comments>
</file>

<file path=xl/sharedStrings.xml><?xml version="1.0" encoding="utf-8"?>
<sst xmlns="http://schemas.openxmlformats.org/spreadsheetml/2006/main" count="327" uniqueCount="85">
  <si>
    <t>DIRECT IMPORTS TO KENYA</t>
  </si>
  <si>
    <t>PREVIOUSLY REGISTERED IN KENYA</t>
  </si>
  <si>
    <t>DEPRECIATION FOR DIRECT IMPORTS</t>
  </si>
  <si>
    <t>Depreciation for previously Registered Motor Vehicle</t>
  </si>
  <si>
    <t>0 - 6 months</t>
  </si>
  <si>
    <t>1 years</t>
  </si>
  <si>
    <t>Over 6 months</t>
  </si>
  <si>
    <t>2 years</t>
  </si>
  <si>
    <t>&gt;1 &lt;=2 years</t>
  </si>
  <si>
    <t>3 years</t>
  </si>
  <si>
    <t>&gt;2 &lt;=3 years</t>
  </si>
  <si>
    <t>4 years</t>
  </si>
  <si>
    <t>&gt;3 &lt;=4years</t>
  </si>
  <si>
    <t>5 years</t>
  </si>
  <si>
    <t>&gt;4 &lt;=5 years</t>
  </si>
  <si>
    <t>6 years</t>
  </si>
  <si>
    <t>&gt;5 &lt;=6 years</t>
  </si>
  <si>
    <t>7 years</t>
  </si>
  <si>
    <t>&gt;6 &lt;=7 years</t>
  </si>
  <si>
    <t>8 years</t>
  </si>
  <si>
    <t>&gt;7 &lt;=8 years</t>
  </si>
  <si>
    <t>9 years</t>
  </si>
  <si>
    <t>10 years</t>
  </si>
  <si>
    <t>KEY</t>
  </si>
  <si>
    <t>11years</t>
  </si>
  <si>
    <t>&gt; - GREATER THAN</t>
  </si>
  <si>
    <t>12 years</t>
  </si>
  <si>
    <t>&lt;= - LESS OR EQUAL TO</t>
  </si>
  <si>
    <t>13 years</t>
  </si>
  <si>
    <t>14 years</t>
  </si>
  <si>
    <t>15 years</t>
  </si>
  <si>
    <t>over 15 years</t>
  </si>
  <si>
    <t>Dep counter</t>
  </si>
  <si>
    <t>GUIDELINE SUBJECT TO VERIFICATION</t>
  </si>
  <si>
    <t>Current Retail Selling Price</t>
  </si>
  <si>
    <t>Depreciation</t>
  </si>
  <si>
    <t>Extra Depreciation</t>
  </si>
  <si>
    <t>Customs value</t>
  </si>
  <si>
    <t>Import Duty 25%</t>
  </si>
  <si>
    <t>Excise Value</t>
  </si>
  <si>
    <t>Excise Duty 20%</t>
  </si>
  <si>
    <t>VAT Value</t>
  </si>
  <si>
    <t>Total Taxes</t>
  </si>
  <si>
    <t>Grand Total</t>
  </si>
  <si>
    <t>Current Retail Selling price</t>
  </si>
  <si>
    <t>TABULATION FOR MVs WITH NO EXCISE DUTY  (PRIME MOVERS) - Direct Imports</t>
  </si>
  <si>
    <t>TABULATION FOR MVs WITH NO EXCISE DUTY  (PRIME MOVERS) - Previously Registered in Kenya</t>
  </si>
  <si>
    <t>TABULATION FOR MVs WITH NO EXCISE DUTY  (TRAILERS)       - Direct Imports</t>
  </si>
  <si>
    <t>TABULATION FOR MVs WITH NO EXCISE DUTY  (TRAILERS)       - Previously Registered  in Kenya</t>
  </si>
  <si>
    <t>Import Duty 10%</t>
  </si>
  <si>
    <t>TABULATION FOR AMBULANCE - Previously Registered in Kenya</t>
  </si>
  <si>
    <t>Import Duty 0%</t>
  </si>
  <si>
    <t>TABULATION FOR Motor Cycles - Previously Registered in Kenya</t>
  </si>
  <si>
    <t>Excise Duty 10,000</t>
  </si>
  <si>
    <t>TABULATION FOR SPECIAL PURPOSE  - Direct Imports</t>
  </si>
  <si>
    <t>TABULATION FOR SPECIAL PURPOSE - Previously Registered in Kenya</t>
  </si>
  <si>
    <t>TABULATION FOR HEAVY MACHINERIES  - Direct Imports</t>
  </si>
  <si>
    <t>TABULATION FOR HEAVY MACHINERIES - Previously Registered in Kenya</t>
  </si>
  <si>
    <t xml:space="preserve"> Current Year</t>
  </si>
  <si>
    <t>YOM</t>
  </si>
  <si>
    <t>NO of Yrs</t>
  </si>
  <si>
    <t>Current Year</t>
  </si>
  <si>
    <t>Excise Duty 25%</t>
  </si>
  <si>
    <t>Excise Duty 35%</t>
  </si>
  <si>
    <t>Excise Duty 10%</t>
  </si>
  <si>
    <t>TABULATION FOR AMBULANCE-Direct Imports</t>
  </si>
  <si>
    <t>TABULATION FOR Motor Cycles-Direct imports</t>
  </si>
  <si>
    <t xml:space="preserve">            </t>
  </si>
  <si>
    <t xml:space="preserve">TABULATION FOR MVs ( HS 8703.24.90 &amp; 8703.33.90) WITH ENGINE RATING EXCEEDING 3000CC FOR PETROL AND EXCEEDING 2500CC FOR DIESEL  - Direct Imports </t>
  </si>
  <si>
    <t>TABULATION FOR MVs ( HS 8703.24.90 &amp; 8703.33.90) WITH ENGINE RATING EXCEEDING 3000CC FOR PETROL AND EXCEEDING 2500CC FOR DIESEL  - Previously Registered</t>
  </si>
  <si>
    <t>Import Duty  25%</t>
  </si>
  <si>
    <t>TABULATION FOR  SCHOOL BUSES FOR PUBLIC SCHOOLS - Direct Imports</t>
  </si>
  <si>
    <t>TABULATION FOR  SCHOOL BUSES FOR PUBLIC SCHOOLS -  Previously Registered</t>
  </si>
  <si>
    <t>Excise Duty 0%</t>
  </si>
  <si>
    <t>TABULATION FOR 100% ELECTRIC POWERED MOTOR VEHICLES FOR TRANSPORTATION OF PERSONS (HS 8702.40.11, 8702.40.19, 8702.40.21,8702.40.22, 8702.40.29, 8702.40.91, 8702.40.99 AND 8703.80.00)  - Direct Imports</t>
  </si>
  <si>
    <t>TABULATION FOR 100% ELECTRIC POWERED MOTOR VEHICLES FOR TRANSPORTATION OF PERSONS (HS 8702.40.11, 8702.40.19, 8702.40.21,8702.40.22, 8702.40.29, 8702.40.91, 8702.40.99 AND 8703.80.00) -  Previously Registered</t>
  </si>
  <si>
    <t xml:space="preserve">TABULATION FOR MVs (HS. 8702, 8703 AND 8704) WITH ENGINE RATING EXCEEDING 1500CC (INCLUDING S/CAB PICK UPS/LORRIES/BUSES)  AND EXCLUDING 8703.24.90 AND 8703.33.90 - Previously Registered </t>
  </si>
  <si>
    <t xml:space="preserve">TABULATION FOR MVs (HS. 8702, 8703 AND 8704) WITH ENGINE RATING EXCEEDING 1500CC (INCLUDING S/CAB PICK UPS/LORRIES/BUSES)  AND EXCLUDING 8703.24.90 AND 8703.33.90 - Direct Imports </t>
  </si>
  <si>
    <t xml:space="preserve">TABULATION FOR MVs WITH ENGINE CAPACITY NOT EXCEEDING 1500CC (INCLUDING S/CAB PICK UPS/LORRIES/BUSES) BUT  EXCLUDING SCHOOL BUSES FOR PUBLIC SCHOOLS - Direct Imports </t>
  </si>
  <si>
    <t>TABULATION FOR MVs WITH ENGINE CAPACITY NOT EXCEEDING 1500CC (INCLUDING S/CAB PICK UPS/LORRIES/BUSES)  BUT EXCLUDING SCHOOL BUSES FOR PUBLIC SCHOOLS - Previously Registered</t>
  </si>
  <si>
    <t>VAT 14%</t>
  </si>
  <si>
    <r>
      <t>VAT 1</t>
    </r>
    <r>
      <rPr>
        <b/>
        <i/>
        <sz val="12"/>
        <rFont val="Arial"/>
        <family val="2"/>
      </rPr>
      <t>4</t>
    </r>
    <r>
      <rPr>
        <b/>
        <sz val="12"/>
        <rFont val="Arial"/>
        <family val="2"/>
      </rPr>
      <t>%</t>
    </r>
  </si>
  <si>
    <t>RDL 2%</t>
  </si>
  <si>
    <t>IDF Fees 3.5%</t>
  </si>
  <si>
    <t>VAT 0%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</si>
</sst>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shs&quot;#,##0;\-&quot;Kshs&quot;#,##0"/>
    <numFmt numFmtId="165" formatCode="&quot;Kshs&quot;#,##0;[Red]\-&quot;Kshs&quot;#,##0"/>
    <numFmt numFmtId="166" formatCode="&quot;Kshs&quot;#,##0.00;\-&quot;Kshs&quot;#,##0.00"/>
    <numFmt numFmtId="167" formatCode="&quot;Kshs&quot;#,##0.00;[Red]\-&quot;Kshs&quot;#,##0.00"/>
    <numFmt numFmtId="168" formatCode="_-&quot;Kshs&quot;* #,##0_-;\-&quot;Kshs&quot;* #,##0_-;_-&quot;Kshs&quot;* &quot;-&quot;_-;_-@_-"/>
    <numFmt numFmtId="169" formatCode="_-&quot;Kshs&quot;* #,##0.00_-;\-&quot;Kshs&quot;* #,##0.00_-;_-&quot;Kshs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_);_(* \(#,##0.0\);_(* &quot;-&quot;??_);_(@_)"/>
    <numFmt numFmtId="183" formatCode="_(* #,##0_);_(* \(#,##0\);_(* &quot;-&quot;??_);_(@_)"/>
    <numFmt numFmtId="184" formatCode="[$-809]dd\ mmmm\ yyyy"/>
    <numFmt numFmtId="185" formatCode="&quot;$&quot;#,##0.00"/>
    <numFmt numFmtId="186" formatCode="&quot;$&quot;#,##0"/>
    <numFmt numFmtId="187" formatCode="[$EUR]\ #,##0"/>
    <numFmt numFmtId="188" formatCode="_([$EUR]\ * #,##0_);_([$EUR]\ * \(#,##0\);_([$EUR]\ * &quot;-&quot;_);_(@_)"/>
    <numFmt numFmtId="189" formatCode="[$€-2]\ #,##0"/>
    <numFmt numFmtId="190" formatCode="[$EUR]\ #,##0.00"/>
    <numFmt numFmtId="191" formatCode="0.000"/>
    <numFmt numFmtId="192" formatCode="0.0000"/>
    <numFmt numFmtId="193" formatCode="0.0"/>
    <numFmt numFmtId="194" formatCode="[$EUR]\ #,##0.000"/>
    <numFmt numFmtId="195" formatCode="[$-409]h:mm:ss\ AM/PM"/>
    <numFmt numFmtId="196" formatCode="[$-409]dddd\,\ mmmm\ dd\,\ yyyy"/>
    <numFmt numFmtId="197" formatCode="[$USD]\ #,##0"/>
    <numFmt numFmtId="198" formatCode="[$€-2]\ #,##0;[Red][$€-2]\ #,##0"/>
    <numFmt numFmtId="199" formatCode="[$EUR]\ #,##0;[Red][$EUR]\ #,##0"/>
    <numFmt numFmtId="200" formatCode="&quot;$&quot;#,##0;[Red]&quot;$&quot;#,##0"/>
    <numFmt numFmtId="201" formatCode="[$USD]\ #,##0_);\([$USD]\ #,##0\)"/>
    <numFmt numFmtId="202" formatCode="_(* #,##0.000_);_(* \(#,##0.000\);_(* &quot;-&quot;??_);_(@_)"/>
    <numFmt numFmtId="203" formatCode="0_);\(0\)"/>
    <numFmt numFmtId="204" formatCode="_-* #,##0.0_-;\-* #,##0.0_-;_-* &quot;-&quot;??_-;_-@_-"/>
    <numFmt numFmtId="205" formatCode="_-* #,##0_-;\-* #,##0_-;_-* &quot;-&quot;??_-;_-@_-"/>
    <numFmt numFmtId="206" formatCode="_-* #,##0.0_-;\-* #,##0.0_-;_-* &quot;-&quot;?_-;_-@_-"/>
    <numFmt numFmtId="207" formatCode="0.0000000"/>
    <numFmt numFmtId="208" formatCode="0.000000"/>
    <numFmt numFmtId="209" formatCode="0.00000"/>
    <numFmt numFmtId="210" formatCode="###0;###0"/>
    <numFmt numFmtId="211" formatCode="#,##0.0000000000"/>
    <numFmt numFmtId="212" formatCode="#,##0.000000000"/>
    <numFmt numFmtId="213" formatCode="#,##0.00000000"/>
    <numFmt numFmtId="214" formatCode="#,##0.00000000000"/>
    <numFmt numFmtId="215" formatCode="#,##0.0000000"/>
    <numFmt numFmtId="216" formatCode="#,##0.000000"/>
    <numFmt numFmtId="217" formatCode="#,##0.00000"/>
    <numFmt numFmtId="218" formatCode="#,##0.0000"/>
    <numFmt numFmtId="219" formatCode="#,##0.000"/>
    <numFmt numFmtId="220" formatCode="#,##0.0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i/>
      <sz val="12"/>
      <name val="Arial"/>
      <family val="2"/>
    </font>
    <font>
      <sz val="8"/>
      <color indexed="48"/>
      <name val="Tahoma"/>
      <family val="2"/>
    </font>
    <font>
      <b/>
      <sz val="8"/>
      <color indexed="48"/>
      <name val="Tahoma"/>
      <family val="2"/>
    </font>
    <font>
      <b/>
      <sz val="10"/>
      <color indexed="42"/>
      <name val="Arial"/>
      <family val="2"/>
    </font>
    <font>
      <sz val="10"/>
      <color indexed="42"/>
      <name val="Arial"/>
      <family val="2"/>
    </font>
    <font>
      <sz val="10"/>
      <name val="Tahoma"/>
      <family val="2"/>
    </font>
    <font>
      <sz val="11"/>
      <color indexed="4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Times New Roman"/>
      <family val="1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F4F4F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1" fillId="0" borderId="0" xfId="0" applyFont="1" applyFill="1" applyBorder="1" applyAlignment="1">
      <alignment horizontal="center"/>
    </xf>
    <xf numFmtId="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9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83" fontId="10" fillId="0" borderId="0" xfId="0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9" fontId="6" fillId="33" borderId="0" xfId="0" applyNumberFormat="1" applyFont="1" applyFill="1" applyBorder="1" applyAlignment="1">
      <alignment horizontal="right" vertical="center"/>
    </xf>
    <xf numFmtId="183" fontId="20" fillId="0" borderId="0" xfId="0" applyNumberFormat="1" applyFont="1" applyFill="1" applyBorder="1" applyAlignment="1">
      <alignment/>
    </xf>
    <xf numFmtId="9" fontId="6" fillId="33" borderId="0" xfId="75" applyFont="1" applyFill="1" applyBorder="1" applyAlignment="1">
      <alignment horizontal="right" vertical="center"/>
    </xf>
    <xf numFmtId="183" fontId="5" fillId="0" borderId="0" xfId="45" applyNumberFormat="1" applyFont="1" applyFill="1" applyBorder="1" applyAlignment="1">
      <alignment vertical="center"/>
    </xf>
    <xf numFmtId="183" fontId="6" fillId="0" borderId="0" xfId="45" applyNumberFormat="1" applyFont="1" applyFill="1" applyBorder="1" applyAlignment="1">
      <alignment horizontal="center" vertical="center"/>
    </xf>
    <xf numFmtId="183" fontId="5" fillId="0" borderId="0" xfId="45" applyNumberFormat="1" applyFont="1" applyFill="1" applyBorder="1" applyAlignment="1">
      <alignment horizontal="right" vertical="center"/>
    </xf>
    <xf numFmtId="183" fontId="5" fillId="0" borderId="0" xfId="45" applyNumberFormat="1" applyFont="1" applyFill="1" applyBorder="1" applyAlignment="1">
      <alignment/>
    </xf>
    <xf numFmtId="183" fontId="5" fillId="0" borderId="0" xfId="45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83" fontId="5" fillId="33" borderId="0" xfId="45" applyNumberFormat="1" applyFont="1" applyFill="1" applyBorder="1" applyAlignment="1">
      <alignment horizontal="center" vertical="center"/>
    </xf>
    <xf numFmtId="9" fontId="19" fillId="0" borderId="0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6" fillId="33" borderId="0" xfId="4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177" fontId="22" fillId="0" borderId="0" xfId="45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center" vertical="center"/>
    </xf>
    <xf numFmtId="3" fontId="61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205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8" fillId="0" borderId="11" xfId="0" applyFont="1" applyFill="1" applyBorder="1" applyAlignment="1">
      <alignment/>
    </xf>
    <xf numFmtId="43" fontId="6" fillId="34" borderId="0" xfId="45" applyNumberFormat="1" applyFont="1" applyFill="1" applyBorder="1" applyAlignment="1">
      <alignment horizontal="center" vertical="center"/>
    </xf>
    <xf numFmtId="183" fontId="6" fillId="34" borderId="0" xfId="45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wrapText="1"/>
    </xf>
    <xf numFmtId="0" fontId="6" fillId="36" borderId="13" xfId="0" applyFont="1" applyFill="1" applyBorder="1" applyAlignment="1">
      <alignment horizontal="center" wrapText="1"/>
    </xf>
    <xf numFmtId="0" fontId="6" fillId="36" borderId="14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center" wrapText="1"/>
    </xf>
    <xf numFmtId="0" fontId="6" fillId="35" borderId="13" xfId="0" applyFont="1" applyFill="1" applyBorder="1" applyAlignment="1">
      <alignment horizontal="center" wrapText="1"/>
    </xf>
    <xf numFmtId="0" fontId="6" fillId="35" borderId="14" xfId="0" applyFont="1" applyFill="1" applyBorder="1" applyAlignment="1">
      <alignment horizontal="center" wrapText="1"/>
    </xf>
    <xf numFmtId="0" fontId="6" fillId="36" borderId="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36" borderId="12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9" fontId="9" fillId="36" borderId="0" xfId="0" applyNumberFormat="1" applyFont="1" applyFill="1" applyBorder="1" applyAlignment="1">
      <alignment horizontal="center" vertical="top" wrapText="1"/>
    </xf>
    <xf numFmtId="0" fontId="10" fillId="36" borderId="0" xfId="0" applyFont="1" applyFill="1" applyBorder="1" applyAlignment="1">
      <alignment vertical="top" wrapText="1"/>
    </xf>
    <xf numFmtId="183" fontId="5" fillId="0" borderId="0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omma 5" xfId="48"/>
    <cellStyle name="Comma 6" xfId="49"/>
    <cellStyle name="Comma 7" xfId="50"/>
    <cellStyle name="Comma 8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rmal 4 2" xfId="69"/>
    <cellStyle name="Normal 5" xfId="70"/>
    <cellStyle name="Normal 7" xfId="71"/>
    <cellStyle name="Note" xfId="72"/>
    <cellStyle name="Output" xfId="73"/>
    <cellStyle name="Percent" xfId="74"/>
    <cellStyle name="Percent 2" xfId="75"/>
    <cellStyle name="Percent 3" xfId="76"/>
    <cellStyle name="Percent 4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Q200"/>
  <sheetViews>
    <sheetView tabSelected="1" view="pageBreakPreview" zoomScale="93" zoomScaleNormal="93" zoomScaleSheetLayoutView="93" zoomScalePageLayoutView="0" workbookViewId="0" topLeftCell="A1">
      <selection activeCell="I209" sqref="I209"/>
    </sheetView>
  </sheetViews>
  <sheetFormatPr defaultColWidth="9.140625" defaultRowHeight="12.75"/>
  <cols>
    <col min="1" max="1" width="2.57421875" style="52" customWidth="1"/>
    <col min="2" max="2" width="17.421875" style="52" customWidth="1"/>
    <col min="3" max="3" width="25.7109375" style="52" customWidth="1"/>
    <col min="4" max="4" width="21.421875" style="52" customWidth="1"/>
    <col min="5" max="5" width="2.140625" style="52" customWidth="1"/>
    <col min="6" max="6" width="10.8515625" style="52" customWidth="1"/>
    <col min="7" max="7" width="12.7109375" style="52" customWidth="1"/>
    <col min="8" max="8" width="0.42578125" style="52" customWidth="1"/>
    <col min="9" max="9" width="18.00390625" style="52" customWidth="1"/>
    <col min="10" max="10" width="18.140625" style="52" customWidth="1"/>
    <col min="11" max="11" width="32.421875" style="52" customWidth="1"/>
    <col min="12" max="12" width="5.140625" style="52" customWidth="1"/>
    <col min="13" max="13" width="10.28125" style="52" customWidth="1"/>
    <col min="14" max="15" width="9.140625" style="52" customWidth="1"/>
    <col min="16" max="17" width="9.140625" style="51" customWidth="1"/>
  </cols>
  <sheetData>
    <row r="1" spans="1:14" ht="24.75" thickBot="1" thickTop="1">
      <c r="A1" s="97"/>
      <c r="B1" s="98" t="s">
        <v>0</v>
      </c>
      <c r="C1" s="99"/>
      <c r="D1" s="99"/>
      <c r="E1" s="99"/>
      <c r="F1" s="99"/>
      <c r="G1" s="100"/>
      <c r="H1" s="101"/>
      <c r="I1" s="98" t="s">
        <v>1</v>
      </c>
      <c r="J1" s="99"/>
      <c r="K1" s="99"/>
      <c r="L1" s="99"/>
      <c r="M1" s="99"/>
      <c r="N1" s="100"/>
    </row>
    <row r="2" spans="1:14" ht="15.75">
      <c r="A2" s="97"/>
      <c r="B2" s="104" t="s">
        <v>2</v>
      </c>
      <c r="C2" s="105"/>
      <c r="D2" s="106"/>
      <c r="E2" s="106"/>
      <c r="F2" s="106"/>
      <c r="G2" s="106"/>
      <c r="H2" s="102"/>
      <c r="I2" s="107" t="s">
        <v>3</v>
      </c>
      <c r="J2" s="107"/>
      <c r="K2" s="106"/>
      <c r="L2" s="106"/>
      <c r="M2" s="106"/>
      <c r="N2" s="106"/>
    </row>
    <row r="3" spans="1:14" ht="15">
      <c r="A3" s="97"/>
      <c r="B3" s="1" t="s">
        <v>4</v>
      </c>
      <c r="C3" s="2">
        <v>0.05</v>
      </c>
      <c r="D3" s="106"/>
      <c r="E3" s="106"/>
      <c r="F3" s="106"/>
      <c r="G3" s="106"/>
      <c r="H3" s="102"/>
      <c r="I3" s="1" t="s">
        <v>5</v>
      </c>
      <c r="J3" s="22">
        <v>0.2</v>
      </c>
      <c r="K3" s="106"/>
      <c r="L3" s="106"/>
      <c r="M3" s="106"/>
      <c r="N3" s="106"/>
    </row>
    <row r="4" spans="1:14" ht="15">
      <c r="A4" s="97"/>
      <c r="B4" s="1" t="s">
        <v>6</v>
      </c>
      <c r="C4" s="2">
        <v>0.1</v>
      </c>
      <c r="D4" s="106"/>
      <c r="E4" s="106"/>
      <c r="F4" s="106"/>
      <c r="G4" s="106"/>
      <c r="H4" s="102"/>
      <c r="I4" s="3" t="s">
        <v>7</v>
      </c>
      <c r="J4" s="4">
        <v>0.35</v>
      </c>
      <c r="K4" s="106"/>
      <c r="L4" s="106"/>
      <c r="M4" s="106"/>
      <c r="N4" s="106"/>
    </row>
    <row r="5" spans="1:14" ht="15">
      <c r="A5" s="97"/>
      <c r="B5" s="3" t="s">
        <v>8</v>
      </c>
      <c r="C5" s="2">
        <v>0.15</v>
      </c>
      <c r="D5" s="106"/>
      <c r="E5" s="106"/>
      <c r="F5" s="106"/>
      <c r="G5" s="106"/>
      <c r="H5" s="102"/>
      <c r="I5" s="3" t="s">
        <v>9</v>
      </c>
      <c r="J5" s="4">
        <v>0.5</v>
      </c>
      <c r="K5" s="106"/>
      <c r="L5" s="106"/>
      <c r="M5" s="106"/>
      <c r="N5" s="106"/>
    </row>
    <row r="6" spans="1:14" ht="15">
      <c r="A6" s="97"/>
      <c r="B6" s="3" t="s">
        <v>10</v>
      </c>
      <c r="C6" s="2">
        <v>0.2</v>
      </c>
      <c r="D6" s="106"/>
      <c r="E6" s="106"/>
      <c r="F6" s="106"/>
      <c r="G6" s="106"/>
      <c r="H6" s="102"/>
      <c r="I6" s="3" t="s">
        <v>11</v>
      </c>
      <c r="J6" s="4">
        <v>0.6</v>
      </c>
      <c r="K6" s="106"/>
      <c r="L6" s="106"/>
      <c r="M6" s="106"/>
      <c r="N6" s="106"/>
    </row>
    <row r="7" spans="1:14" ht="15">
      <c r="A7" s="97"/>
      <c r="B7" s="3" t="s">
        <v>12</v>
      </c>
      <c r="C7" s="2">
        <v>0.3</v>
      </c>
      <c r="D7" s="106"/>
      <c r="E7" s="106"/>
      <c r="F7" s="106"/>
      <c r="G7" s="106"/>
      <c r="H7" s="102"/>
      <c r="I7" s="3" t="s">
        <v>13</v>
      </c>
      <c r="J7" s="4">
        <v>0.7</v>
      </c>
      <c r="K7" s="106"/>
      <c r="L7" s="106"/>
      <c r="M7" s="106"/>
      <c r="N7" s="106"/>
    </row>
    <row r="8" spans="1:14" ht="15">
      <c r="A8" s="97"/>
      <c r="B8" s="3" t="s">
        <v>14</v>
      </c>
      <c r="C8" s="2">
        <v>0.4</v>
      </c>
      <c r="D8" s="106"/>
      <c r="E8" s="106"/>
      <c r="F8" s="106"/>
      <c r="G8" s="106"/>
      <c r="H8" s="102"/>
      <c r="I8" s="3" t="s">
        <v>15</v>
      </c>
      <c r="J8" s="4">
        <v>0.75</v>
      </c>
      <c r="K8" s="106"/>
      <c r="L8" s="106"/>
      <c r="M8" s="106"/>
      <c r="N8" s="106"/>
    </row>
    <row r="9" spans="1:14" ht="15">
      <c r="A9" s="97"/>
      <c r="B9" s="3" t="s">
        <v>16</v>
      </c>
      <c r="C9" s="2">
        <v>0.5</v>
      </c>
      <c r="D9" s="106"/>
      <c r="E9" s="106"/>
      <c r="F9" s="106"/>
      <c r="G9" s="106"/>
      <c r="H9" s="102"/>
      <c r="I9" s="3" t="s">
        <v>17</v>
      </c>
      <c r="J9" s="4">
        <v>0.8</v>
      </c>
      <c r="K9" s="106"/>
      <c r="L9" s="106"/>
      <c r="M9" s="106"/>
      <c r="N9" s="106"/>
    </row>
    <row r="10" spans="1:14" ht="15">
      <c r="A10" s="97"/>
      <c r="B10" s="3" t="s">
        <v>18</v>
      </c>
      <c r="C10" s="2">
        <v>0.6</v>
      </c>
      <c r="D10" s="106"/>
      <c r="E10" s="106"/>
      <c r="F10" s="106"/>
      <c r="G10" s="106"/>
      <c r="H10" s="102"/>
      <c r="I10" s="3" t="s">
        <v>19</v>
      </c>
      <c r="J10" s="4">
        <v>0.83</v>
      </c>
      <c r="K10" s="106"/>
      <c r="L10" s="106"/>
      <c r="M10" s="106"/>
      <c r="N10" s="106"/>
    </row>
    <row r="11" spans="1:14" ht="15">
      <c r="A11" s="97"/>
      <c r="B11" s="3" t="s">
        <v>20</v>
      </c>
      <c r="C11" s="2">
        <v>0.7</v>
      </c>
      <c r="D11" s="106"/>
      <c r="E11" s="106"/>
      <c r="F11" s="106"/>
      <c r="G11" s="106"/>
      <c r="H11" s="102"/>
      <c r="I11" s="3" t="s">
        <v>21</v>
      </c>
      <c r="J11" s="4">
        <v>0.86</v>
      </c>
      <c r="K11" s="106"/>
      <c r="L11" s="106"/>
      <c r="M11" s="106"/>
      <c r="N11" s="106"/>
    </row>
    <row r="12" spans="1:14" ht="15.75">
      <c r="A12" s="97"/>
      <c r="B12" s="23"/>
      <c r="C12" s="23"/>
      <c r="D12" s="106"/>
      <c r="E12" s="106"/>
      <c r="F12" s="106"/>
      <c r="G12" s="106"/>
      <c r="H12" s="102"/>
      <c r="I12" s="3" t="s">
        <v>22</v>
      </c>
      <c r="J12" s="4">
        <v>0.89</v>
      </c>
      <c r="K12" s="106"/>
      <c r="L12" s="106"/>
      <c r="M12" s="106"/>
      <c r="N12" s="106"/>
    </row>
    <row r="13" spans="1:14" ht="15.75">
      <c r="A13" s="97"/>
      <c r="B13" s="5" t="s">
        <v>23</v>
      </c>
      <c r="C13" s="24"/>
      <c r="D13" s="106"/>
      <c r="E13" s="106"/>
      <c r="F13" s="106"/>
      <c r="G13" s="106"/>
      <c r="H13" s="102"/>
      <c r="I13" s="3" t="s">
        <v>24</v>
      </c>
      <c r="J13" s="4">
        <v>0.9</v>
      </c>
      <c r="K13" s="106"/>
      <c r="L13" s="106"/>
      <c r="M13" s="106"/>
      <c r="N13" s="106"/>
    </row>
    <row r="14" spans="1:14" ht="15.75">
      <c r="A14" s="97"/>
      <c r="B14" s="108" t="s">
        <v>25</v>
      </c>
      <c r="C14" s="108"/>
      <c r="D14" s="106"/>
      <c r="E14" s="106"/>
      <c r="F14" s="106"/>
      <c r="G14" s="106"/>
      <c r="H14" s="102"/>
      <c r="I14" s="3" t="s">
        <v>26</v>
      </c>
      <c r="J14" s="4">
        <v>0.91</v>
      </c>
      <c r="K14" s="106"/>
      <c r="L14" s="106"/>
      <c r="M14" s="106"/>
      <c r="N14" s="106"/>
    </row>
    <row r="15" spans="1:14" ht="15.75">
      <c r="A15" s="97"/>
      <c r="B15" s="108" t="s">
        <v>27</v>
      </c>
      <c r="C15" s="108"/>
      <c r="D15" s="106"/>
      <c r="E15" s="106"/>
      <c r="F15" s="106"/>
      <c r="G15" s="106"/>
      <c r="H15" s="102"/>
      <c r="I15" s="3" t="s">
        <v>28</v>
      </c>
      <c r="J15" s="4">
        <v>0.92</v>
      </c>
      <c r="K15" s="106"/>
      <c r="L15" s="106"/>
      <c r="M15" s="106"/>
      <c r="N15" s="106"/>
    </row>
    <row r="16" spans="1:14" ht="15.75">
      <c r="A16" s="97"/>
      <c r="B16" s="23"/>
      <c r="C16" s="23"/>
      <c r="D16" s="106"/>
      <c r="E16" s="106"/>
      <c r="F16" s="106"/>
      <c r="G16" s="106"/>
      <c r="H16" s="102"/>
      <c r="I16" s="3" t="s">
        <v>29</v>
      </c>
      <c r="J16" s="4">
        <v>0.93</v>
      </c>
      <c r="K16" s="106"/>
      <c r="L16" s="106"/>
      <c r="M16" s="106"/>
      <c r="N16" s="106"/>
    </row>
    <row r="17" spans="1:14" ht="15.75">
      <c r="A17" s="97"/>
      <c r="B17" s="25"/>
      <c r="C17" s="25"/>
      <c r="D17" s="106"/>
      <c r="E17" s="106"/>
      <c r="F17" s="106"/>
      <c r="G17" s="106"/>
      <c r="H17" s="102"/>
      <c r="I17" s="3" t="s">
        <v>30</v>
      </c>
      <c r="J17" s="4">
        <v>0.94</v>
      </c>
      <c r="K17" s="106"/>
      <c r="L17" s="106"/>
      <c r="M17" s="106"/>
      <c r="N17" s="106"/>
    </row>
    <row r="18" spans="1:14" ht="15.75">
      <c r="A18" s="97"/>
      <c r="B18" s="25"/>
      <c r="C18" s="25"/>
      <c r="D18" s="106"/>
      <c r="E18" s="106"/>
      <c r="F18" s="106"/>
      <c r="G18" s="106"/>
      <c r="H18" s="102"/>
      <c r="I18" s="3" t="s">
        <v>31</v>
      </c>
      <c r="J18" s="4">
        <v>0.95</v>
      </c>
      <c r="K18" s="106"/>
      <c r="L18" s="106"/>
      <c r="M18" s="106"/>
      <c r="N18" s="106"/>
    </row>
    <row r="19" spans="1:14" ht="15.75">
      <c r="A19" s="97"/>
      <c r="B19" s="25"/>
      <c r="C19" s="25"/>
      <c r="D19" s="106"/>
      <c r="E19" s="106"/>
      <c r="F19" s="106"/>
      <c r="G19" s="106"/>
      <c r="H19" s="102"/>
      <c r="I19" s="3"/>
      <c r="J19" s="4"/>
      <c r="K19" s="106"/>
      <c r="L19" s="106"/>
      <c r="M19" s="106"/>
      <c r="N19" s="106"/>
    </row>
    <row r="20" spans="1:14" ht="15.75">
      <c r="A20" s="97"/>
      <c r="B20" s="25"/>
      <c r="C20" s="25"/>
      <c r="D20" s="106"/>
      <c r="E20" s="106"/>
      <c r="F20" s="106"/>
      <c r="G20" s="106"/>
      <c r="H20" s="102"/>
      <c r="I20" s="3"/>
      <c r="J20" s="4"/>
      <c r="K20" s="26"/>
      <c r="L20" s="26"/>
      <c r="M20" s="14"/>
      <c r="N20" s="15"/>
    </row>
    <row r="21" spans="1:14" ht="16.5" thickBot="1">
      <c r="A21" s="97"/>
      <c r="B21" s="25"/>
      <c r="C21" s="25"/>
      <c r="D21" s="106"/>
      <c r="E21" s="106"/>
      <c r="F21" s="106"/>
      <c r="G21" s="106"/>
      <c r="H21" s="102"/>
      <c r="I21" s="3"/>
      <c r="J21" s="4"/>
      <c r="K21" s="26"/>
      <c r="L21" s="26"/>
      <c r="M21" s="14"/>
      <c r="N21" s="15"/>
    </row>
    <row r="22" spans="1:14" ht="70.5" customHeight="1" thickBot="1">
      <c r="A22" s="97"/>
      <c r="B22" s="89" t="s">
        <v>78</v>
      </c>
      <c r="C22" s="90"/>
      <c r="D22" s="91"/>
      <c r="E22" s="28"/>
      <c r="F22" s="96" t="s">
        <v>32</v>
      </c>
      <c r="G22" s="96"/>
      <c r="H22" s="103"/>
      <c r="I22" s="89" t="s">
        <v>79</v>
      </c>
      <c r="J22" s="90"/>
      <c r="K22" s="91"/>
      <c r="L22" s="26"/>
      <c r="M22" s="96" t="s">
        <v>32</v>
      </c>
      <c r="N22" s="96"/>
    </row>
    <row r="23" spans="1:14" ht="15" customHeight="1">
      <c r="A23" s="97"/>
      <c r="B23" s="95" t="s">
        <v>33</v>
      </c>
      <c r="C23" s="95"/>
      <c r="D23" s="95"/>
      <c r="E23" s="28"/>
      <c r="F23" s="6">
        <v>2020</v>
      </c>
      <c r="G23" s="13" t="s">
        <v>58</v>
      </c>
      <c r="H23" s="103"/>
      <c r="I23" s="75" t="s">
        <v>33</v>
      </c>
      <c r="J23" s="75"/>
      <c r="K23" s="75"/>
      <c r="L23" s="26"/>
      <c r="M23" s="6">
        <v>2020</v>
      </c>
      <c r="N23" s="13" t="s">
        <v>61</v>
      </c>
    </row>
    <row r="24" spans="1:14" ht="15.75">
      <c r="A24" s="97"/>
      <c r="B24" s="64" t="s">
        <v>34</v>
      </c>
      <c r="C24" s="64"/>
      <c r="D24" s="42">
        <v>1000</v>
      </c>
      <c r="E24" s="29"/>
      <c r="F24" s="8">
        <v>0</v>
      </c>
      <c r="G24" s="13" t="s">
        <v>59</v>
      </c>
      <c r="H24" s="103"/>
      <c r="I24" s="64" t="s">
        <v>34</v>
      </c>
      <c r="J24" s="64"/>
      <c r="K24" s="42">
        <v>1000</v>
      </c>
      <c r="L24" s="26"/>
      <c r="M24" s="8">
        <v>0</v>
      </c>
      <c r="N24" s="13" t="s">
        <v>59</v>
      </c>
    </row>
    <row r="25" spans="1:14" ht="15.75">
      <c r="A25" s="97"/>
      <c r="B25" s="67" t="s">
        <v>35</v>
      </c>
      <c r="C25" s="71"/>
      <c r="D25" s="30">
        <v>0</v>
      </c>
      <c r="E25" s="31"/>
      <c r="F25" s="10">
        <f>F23-F24</f>
        <v>2020</v>
      </c>
      <c r="G25" s="13" t="s">
        <v>60</v>
      </c>
      <c r="H25" s="103"/>
      <c r="I25" s="67" t="s">
        <v>35</v>
      </c>
      <c r="J25" s="71"/>
      <c r="K25" s="30">
        <v>0</v>
      </c>
      <c r="L25" s="23"/>
      <c r="M25" s="10">
        <f>M23-M24</f>
        <v>2020</v>
      </c>
      <c r="N25" s="13" t="s">
        <v>60</v>
      </c>
    </row>
    <row r="26" spans="1:14" ht="15.75">
      <c r="A26" s="97"/>
      <c r="B26" s="67" t="s">
        <v>36</v>
      </c>
      <c r="C26" s="71"/>
      <c r="D26" s="32">
        <v>0</v>
      </c>
      <c r="E26" s="53"/>
      <c r="F26" s="13"/>
      <c r="G26" s="13"/>
      <c r="H26" s="103"/>
      <c r="I26" s="67" t="s">
        <v>36</v>
      </c>
      <c r="J26" s="71"/>
      <c r="K26" s="32">
        <v>0</v>
      </c>
      <c r="L26" s="23"/>
      <c r="M26" s="13"/>
      <c r="N26" s="13"/>
    </row>
    <row r="27" spans="1:14" ht="15" customHeight="1">
      <c r="A27" s="97"/>
      <c r="B27" s="67" t="s">
        <v>37</v>
      </c>
      <c r="C27" s="67"/>
      <c r="D27" s="33">
        <f>((D24/1.25)*(100%-D25)/1.25/1.2/1.14)*(100%-D26)</f>
        <v>467.8362573099416</v>
      </c>
      <c r="E27" s="29"/>
      <c r="F27" s="13"/>
      <c r="G27" s="13"/>
      <c r="H27" s="103"/>
      <c r="I27" s="67" t="s">
        <v>37</v>
      </c>
      <c r="J27" s="67"/>
      <c r="K27" s="33">
        <f>((K24/1.25)*(100%-K25)/1.25/1.2/1.14)*(100%-K26)</f>
        <v>467.8362573099416</v>
      </c>
      <c r="L27" s="27"/>
      <c r="M27" s="14"/>
      <c r="N27" s="13"/>
    </row>
    <row r="28" spans="1:14" ht="15.75">
      <c r="A28" s="97"/>
      <c r="B28" s="64" t="s">
        <v>38</v>
      </c>
      <c r="C28" s="67"/>
      <c r="D28" s="34">
        <f>D27*25%</f>
        <v>116.9590643274854</v>
      </c>
      <c r="E28" s="31"/>
      <c r="F28" s="59"/>
      <c r="G28" s="50"/>
      <c r="H28" s="103"/>
      <c r="I28" s="64" t="s">
        <v>38</v>
      </c>
      <c r="J28" s="67"/>
      <c r="K28" s="34">
        <f>K27*25%</f>
        <v>116.9590643274854</v>
      </c>
      <c r="L28" s="23"/>
      <c r="M28" s="14"/>
      <c r="N28" s="13"/>
    </row>
    <row r="29" spans="1:14" ht="15" customHeight="1">
      <c r="A29" s="97"/>
      <c r="B29" s="67" t="s">
        <v>39</v>
      </c>
      <c r="C29" s="67"/>
      <c r="D29" s="35">
        <f>D27+D28</f>
        <v>584.7953216374269</v>
      </c>
      <c r="E29" s="29"/>
      <c r="F29" s="13"/>
      <c r="G29" s="50"/>
      <c r="H29" s="103"/>
      <c r="I29" s="67" t="s">
        <v>39</v>
      </c>
      <c r="J29" s="67"/>
      <c r="K29" s="35">
        <f>K27+K28</f>
        <v>584.7953216374269</v>
      </c>
      <c r="L29" s="23"/>
      <c r="M29" s="36"/>
      <c r="N29" s="13"/>
    </row>
    <row r="30" spans="1:14" ht="15.75">
      <c r="A30" s="97"/>
      <c r="B30" s="64" t="s">
        <v>40</v>
      </c>
      <c r="C30" s="67"/>
      <c r="D30" s="34">
        <f>D29*20%</f>
        <v>116.9590643274854</v>
      </c>
      <c r="E30" s="29"/>
      <c r="F30" s="59"/>
      <c r="G30" s="50"/>
      <c r="H30" s="103"/>
      <c r="I30" s="64" t="s">
        <v>40</v>
      </c>
      <c r="J30" s="67"/>
      <c r="K30" s="34">
        <f>K29*20%</f>
        <v>116.9590643274854</v>
      </c>
      <c r="L30" s="23"/>
      <c r="M30" s="36"/>
      <c r="N30" s="13"/>
    </row>
    <row r="31" spans="1:14" ht="15" customHeight="1">
      <c r="A31" s="97"/>
      <c r="B31" s="67" t="s">
        <v>41</v>
      </c>
      <c r="C31" s="67"/>
      <c r="D31" s="37">
        <f>D27+D28+D30</f>
        <v>701.7543859649123</v>
      </c>
      <c r="E31" s="29"/>
      <c r="F31" s="13"/>
      <c r="G31" s="13"/>
      <c r="H31" s="103"/>
      <c r="I31" s="67" t="s">
        <v>41</v>
      </c>
      <c r="J31" s="67"/>
      <c r="K31" s="37">
        <f>K27+K28+K30</f>
        <v>701.7543859649123</v>
      </c>
      <c r="L31" s="23"/>
      <c r="M31" s="14"/>
      <c r="N31" s="15"/>
    </row>
    <row r="32" spans="1:14" ht="15.75">
      <c r="A32" s="97"/>
      <c r="B32" s="64" t="s">
        <v>81</v>
      </c>
      <c r="C32" s="67"/>
      <c r="D32" s="34">
        <f>D31*14%</f>
        <v>98.24561403508774</v>
      </c>
      <c r="E32" s="29"/>
      <c r="F32" s="59"/>
      <c r="G32" s="50"/>
      <c r="H32" s="103"/>
      <c r="I32" s="64" t="s">
        <v>81</v>
      </c>
      <c r="J32" s="67"/>
      <c r="K32" s="34">
        <f>K31*14%</f>
        <v>98.24561403508774</v>
      </c>
      <c r="L32" s="23"/>
      <c r="M32" s="14"/>
      <c r="N32" s="15"/>
    </row>
    <row r="33" spans="1:14" ht="15.75">
      <c r="A33" s="97"/>
      <c r="B33" s="64" t="s">
        <v>82</v>
      </c>
      <c r="C33" s="64"/>
      <c r="D33" s="34">
        <f>D27*2%</f>
        <v>9.356725146198832</v>
      </c>
      <c r="E33" s="38"/>
      <c r="F33" s="59"/>
      <c r="G33" s="50"/>
      <c r="H33" s="103"/>
      <c r="I33" s="85" t="s">
        <v>43</v>
      </c>
      <c r="J33" s="85"/>
      <c r="K33" s="39">
        <f>K28+K30+K32</f>
        <v>332.16374269005854</v>
      </c>
      <c r="L33" s="23"/>
      <c r="M33" s="14"/>
      <c r="N33" s="15"/>
    </row>
    <row r="34" spans="1:14" ht="15.75">
      <c r="A34" s="97"/>
      <c r="B34" s="64" t="s">
        <v>83</v>
      </c>
      <c r="C34" s="64"/>
      <c r="D34" s="34">
        <f>D27*3.5%</f>
        <v>16.374269005847957</v>
      </c>
      <c r="E34" s="38"/>
      <c r="F34" s="59"/>
      <c r="G34" s="50"/>
      <c r="H34" s="102"/>
      <c r="I34" s="64"/>
      <c r="J34" s="64"/>
      <c r="K34" s="34"/>
      <c r="L34" s="23"/>
      <c r="M34" s="14"/>
      <c r="N34" s="15"/>
    </row>
    <row r="35" spans="1:17" s="52" customFormat="1" ht="15.75">
      <c r="A35" s="97"/>
      <c r="B35" s="85" t="s">
        <v>43</v>
      </c>
      <c r="C35" s="85"/>
      <c r="D35" s="39">
        <f>D28+D30+D32+D33+D34</f>
        <v>357.8947368421053</v>
      </c>
      <c r="E35" s="40"/>
      <c r="F35" s="54"/>
      <c r="G35" s="56"/>
      <c r="H35" s="102"/>
      <c r="I35" s="85"/>
      <c r="J35" s="85"/>
      <c r="K35" s="39"/>
      <c r="L35" s="23"/>
      <c r="M35" s="14"/>
      <c r="N35" s="15"/>
      <c r="P35" s="51"/>
      <c r="Q35" s="51"/>
    </row>
    <row r="36" spans="1:17" s="52" customFormat="1" ht="15.75">
      <c r="A36" s="97"/>
      <c r="B36" s="7"/>
      <c r="C36" s="7"/>
      <c r="D36" s="37"/>
      <c r="E36" s="40"/>
      <c r="F36" s="54"/>
      <c r="G36" s="56"/>
      <c r="H36" s="102"/>
      <c r="L36" s="23"/>
      <c r="M36" s="14"/>
      <c r="N36" s="15"/>
      <c r="P36" s="51"/>
      <c r="Q36" s="51"/>
    </row>
    <row r="37" spans="1:17" s="52" customFormat="1" ht="15.75">
      <c r="A37" s="97"/>
      <c r="B37" s="7"/>
      <c r="C37" s="7"/>
      <c r="D37" s="37"/>
      <c r="E37" s="40"/>
      <c r="F37" s="54"/>
      <c r="G37" s="56"/>
      <c r="H37" s="102"/>
      <c r="L37" s="23"/>
      <c r="M37" s="14"/>
      <c r="N37" s="15"/>
      <c r="P37" s="51"/>
      <c r="Q37" s="51"/>
    </row>
    <row r="38" spans="1:17" s="52" customFormat="1" ht="16.5" thickBot="1">
      <c r="A38" s="97"/>
      <c r="B38" s="7"/>
      <c r="C38" s="7"/>
      <c r="D38" s="37"/>
      <c r="E38" s="40"/>
      <c r="F38" s="54"/>
      <c r="G38" s="56"/>
      <c r="H38" s="102"/>
      <c r="L38" s="23"/>
      <c r="M38" s="14"/>
      <c r="N38" s="15"/>
      <c r="P38" s="51"/>
      <c r="Q38" s="51"/>
    </row>
    <row r="39" spans="1:17" s="52" customFormat="1" ht="69.75" customHeight="1" thickBot="1">
      <c r="A39" s="97"/>
      <c r="B39" s="89" t="s">
        <v>77</v>
      </c>
      <c r="C39" s="90"/>
      <c r="D39" s="91"/>
      <c r="E39" s="41"/>
      <c r="F39" s="11"/>
      <c r="G39" s="12"/>
      <c r="H39" s="103"/>
      <c r="I39" s="89" t="s">
        <v>76</v>
      </c>
      <c r="J39" s="90"/>
      <c r="K39" s="91"/>
      <c r="L39" s="23"/>
      <c r="M39" s="14"/>
      <c r="N39" s="15"/>
      <c r="P39" s="51"/>
      <c r="Q39" s="51"/>
    </row>
    <row r="40" spans="1:17" s="52" customFormat="1" ht="15">
      <c r="A40" s="97"/>
      <c r="B40" s="95" t="s">
        <v>33</v>
      </c>
      <c r="C40" s="95"/>
      <c r="D40" s="95"/>
      <c r="E40" s="41"/>
      <c r="F40" s="11"/>
      <c r="G40" s="12"/>
      <c r="H40" s="102"/>
      <c r="I40" s="75" t="s">
        <v>33</v>
      </c>
      <c r="J40" s="75"/>
      <c r="K40" s="75"/>
      <c r="L40" s="23"/>
      <c r="M40" s="14"/>
      <c r="N40" s="15"/>
      <c r="P40" s="51"/>
      <c r="Q40" s="51"/>
    </row>
    <row r="41" spans="1:17" s="52" customFormat="1" ht="15.75">
      <c r="A41" s="97"/>
      <c r="B41" s="64" t="s">
        <v>34</v>
      </c>
      <c r="C41" s="64"/>
      <c r="D41" s="42">
        <v>1000</v>
      </c>
      <c r="E41" s="41"/>
      <c r="F41" s="11"/>
      <c r="G41" s="12"/>
      <c r="H41" s="102"/>
      <c r="I41" s="64" t="s">
        <v>34</v>
      </c>
      <c r="J41" s="64"/>
      <c r="K41" s="42">
        <v>1000</v>
      </c>
      <c r="L41" s="23"/>
      <c r="M41" s="14"/>
      <c r="N41" s="15"/>
      <c r="P41" s="51"/>
      <c r="Q41" s="51"/>
    </row>
    <row r="42" spans="1:17" s="52" customFormat="1" ht="15.75">
      <c r="A42" s="97"/>
      <c r="B42" s="67" t="s">
        <v>35</v>
      </c>
      <c r="C42" s="67"/>
      <c r="D42" s="30">
        <v>0</v>
      </c>
      <c r="E42" s="41"/>
      <c r="F42" s="11"/>
      <c r="G42" s="12"/>
      <c r="H42" s="102"/>
      <c r="I42" s="67" t="s">
        <v>35</v>
      </c>
      <c r="J42" s="67"/>
      <c r="K42" s="30">
        <v>0</v>
      </c>
      <c r="L42" s="23"/>
      <c r="M42" s="14"/>
      <c r="N42" s="15"/>
      <c r="P42" s="51"/>
      <c r="Q42" s="51"/>
    </row>
    <row r="43" spans="1:17" s="52" customFormat="1" ht="15.75">
      <c r="A43" s="97"/>
      <c r="B43" s="67" t="s">
        <v>36</v>
      </c>
      <c r="C43" s="67"/>
      <c r="D43" s="32">
        <v>0</v>
      </c>
      <c r="E43" s="41"/>
      <c r="F43" s="11"/>
      <c r="G43" s="12"/>
      <c r="H43" s="102"/>
      <c r="I43" s="67" t="s">
        <v>36</v>
      </c>
      <c r="J43" s="67"/>
      <c r="K43" s="32">
        <v>0</v>
      </c>
      <c r="L43" s="23"/>
      <c r="M43" s="14"/>
      <c r="N43" s="15"/>
      <c r="P43" s="51"/>
      <c r="Q43" s="51"/>
    </row>
    <row r="44" spans="1:17" s="52" customFormat="1" ht="15">
      <c r="A44" s="97"/>
      <c r="B44" s="67" t="s">
        <v>37</v>
      </c>
      <c r="C44" s="67"/>
      <c r="D44" s="33">
        <f>((D41/1.25)*(100%-D42)/1.25/1.25/1.14)*(100%-D43)</f>
        <v>449.1228070175439</v>
      </c>
      <c r="E44" s="41"/>
      <c r="F44" s="11"/>
      <c r="G44" s="12"/>
      <c r="H44" s="102"/>
      <c r="I44" s="67" t="s">
        <v>37</v>
      </c>
      <c r="J44" s="67"/>
      <c r="K44" s="33">
        <f>((K41/1.25)*(100%-K42)/1.25/1.25/1.14)*(100%-K43)</f>
        <v>449.1228070175439</v>
      </c>
      <c r="L44" s="23"/>
      <c r="M44" s="14"/>
      <c r="N44" s="15"/>
      <c r="P44" s="51"/>
      <c r="Q44" s="51"/>
    </row>
    <row r="45" spans="1:17" s="52" customFormat="1" ht="15.75">
      <c r="A45" s="97"/>
      <c r="B45" s="64" t="s">
        <v>38</v>
      </c>
      <c r="C45" s="64"/>
      <c r="D45" s="34">
        <f>D44*25%</f>
        <v>112.28070175438597</v>
      </c>
      <c r="E45" s="41"/>
      <c r="F45" s="55"/>
      <c r="G45" s="57"/>
      <c r="H45" s="102"/>
      <c r="I45" s="64" t="s">
        <v>38</v>
      </c>
      <c r="J45" s="64"/>
      <c r="K45" s="34">
        <f>K44*25%</f>
        <v>112.28070175438597</v>
      </c>
      <c r="L45" s="23"/>
      <c r="M45" s="14"/>
      <c r="N45" s="15"/>
      <c r="P45" s="51"/>
      <c r="Q45" s="51"/>
    </row>
    <row r="46" spans="1:17" s="52" customFormat="1" ht="15">
      <c r="A46" s="97"/>
      <c r="B46" s="67" t="s">
        <v>39</v>
      </c>
      <c r="C46" s="67"/>
      <c r="D46" s="35">
        <f>D44+D45</f>
        <v>561.4035087719299</v>
      </c>
      <c r="E46" s="41"/>
      <c r="F46" s="11"/>
      <c r="G46" s="57"/>
      <c r="H46" s="102"/>
      <c r="I46" s="67" t="s">
        <v>39</v>
      </c>
      <c r="J46" s="67"/>
      <c r="K46" s="37">
        <f>K44+K45</f>
        <v>561.4035087719299</v>
      </c>
      <c r="L46" s="23"/>
      <c r="M46" s="14"/>
      <c r="N46" s="15"/>
      <c r="P46" s="51"/>
      <c r="Q46" s="51"/>
    </row>
    <row r="47" spans="1:17" s="52" customFormat="1" ht="15.75">
      <c r="A47" s="97"/>
      <c r="B47" s="64" t="s">
        <v>62</v>
      </c>
      <c r="C47" s="64"/>
      <c r="D47" s="61">
        <f>D46*25%</f>
        <v>140.35087719298247</v>
      </c>
      <c r="E47" s="41"/>
      <c r="F47" s="55"/>
      <c r="G47" s="57"/>
      <c r="H47" s="102"/>
      <c r="I47" s="64" t="s">
        <v>62</v>
      </c>
      <c r="J47" s="67"/>
      <c r="K47" s="62">
        <f>K46*25%</f>
        <v>140.35087719298247</v>
      </c>
      <c r="L47" s="23"/>
      <c r="M47" s="14"/>
      <c r="N47" s="15"/>
      <c r="P47" s="51"/>
      <c r="Q47" s="51"/>
    </row>
    <row r="48" spans="1:17" s="52" customFormat="1" ht="15">
      <c r="A48" s="97"/>
      <c r="B48" s="67" t="s">
        <v>41</v>
      </c>
      <c r="C48" s="67"/>
      <c r="D48" s="37">
        <f>D44+D45+D47</f>
        <v>701.7543859649123</v>
      </c>
      <c r="E48" s="41"/>
      <c r="F48" s="11"/>
      <c r="G48" s="12"/>
      <c r="H48" s="102"/>
      <c r="I48" s="67" t="s">
        <v>41</v>
      </c>
      <c r="J48" s="67"/>
      <c r="K48" s="37">
        <f>K44+K45+K47</f>
        <v>701.7543859649123</v>
      </c>
      <c r="L48" s="23"/>
      <c r="M48" s="14"/>
      <c r="N48" s="15"/>
      <c r="P48" s="51"/>
      <c r="Q48" s="51"/>
    </row>
    <row r="49" spans="1:17" s="52" customFormat="1" ht="15.75">
      <c r="A49" s="97"/>
      <c r="B49" s="64" t="s">
        <v>81</v>
      </c>
      <c r="C49" s="64"/>
      <c r="D49" s="34">
        <f>D48*14%</f>
        <v>98.24561403508774</v>
      </c>
      <c r="E49" s="41"/>
      <c r="F49" s="55"/>
      <c r="G49" s="57"/>
      <c r="H49" s="102"/>
      <c r="I49" s="64" t="s">
        <v>81</v>
      </c>
      <c r="J49" s="67"/>
      <c r="K49" s="34">
        <f>K48*14%</f>
        <v>98.24561403508774</v>
      </c>
      <c r="L49" s="23"/>
      <c r="M49" s="14"/>
      <c r="N49" s="15"/>
      <c r="P49" s="51"/>
      <c r="Q49" s="51"/>
    </row>
    <row r="50" spans="1:17" s="52" customFormat="1" ht="15.75">
      <c r="A50" s="97"/>
      <c r="B50" s="64" t="s">
        <v>82</v>
      </c>
      <c r="C50" s="64"/>
      <c r="D50" s="34">
        <f>D44*2%</f>
        <v>8.982456140350878</v>
      </c>
      <c r="E50" s="41"/>
      <c r="F50" s="55"/>
      <c r="G50" s="57"/>
      <c r="H50" s="102"/>
      <c r="I50" s="85" t="s">
        <v>43</v>
      </c>
      <c r="J50" s="85"/>
      <c r="K50" s="39">
        <f>K45+K47+K49</f>
        <v>350.87719298245617</v>
      </c>
      <c r="L50" s="23"/>
      <c r="M50" s="14"/>
      <c r="N50" s="15"/>
      <c r="P50" s="51"/>
      <c r="Q50" s="51"/>
    </row>
    <row r="51" spans="1:17" s="52" customFormat="1" ht="15.75">
      <c r="A51" s="97"/>
      <c r="B51" s="64" t="s">
        <v>83</v>
      </c>
      <c r="C51" s="64"/>
      <c r="D51" s="34">
        <f>D44*3.5%</f>
        <v>15.719298245614038</v>
      </c>
      <c r="E51" s="41"/>
      <c r="F51" s="55"/>
      <c r="G51" s="57"/>
      <c r="H51" s="102"/>
      <c r="I51" s="13"/>
      <c r="J51" s="13"/>
      <c r="K51" s="13"/>
      <c r="L51" s="23"/>
      <c r="M51" s="14"/>
      <c r="N51" s="15"/>
      <c r="P51" s="51"/>
      <c r="Q51" s="51"/>
    </row>
    <row r="52" spans="1:17" s="52" customFormat="1" ht="15.75">
      <c r="A52" s="97"/>
      <c r="B52" s="85" t="s">
        <v>43</v>
      </c>
      <c r="C52" s="85"/>
      <c r="D52" s="39">
        <f>D45+D47+D49+D51+D50</f>
        <v>375.5789473684211</v>
      </c>
      <c r="E52" s="41"/>
      <c r="F52" s="11"/>
      <c r="G52" s="57"/>
      <c r="H52" s="102"/>
      <c r="I52" s="13"/>
      <c r="J52" s="13"/>
      <c r="K52" s="13"/>
      <c r="L52" s="23"/>
      <c r="M52" s="14"/>
      <c r="N52" s="15"/>
      <c r="P52" s="51"/>
      <c r="Q52" s="51"/>
    </row>
    <row r="53" spans="1:17" s="52" customFormat="1" ht="15.75">
      <c r="A53" s="97"/>
      <c r="B53" s="7"/>
      <c r="C53" s="9"/>
      <c r="D53" s="34"/>
      <c r="E53" s="41"/>
      <c r="F53" s="11"/>
      <c r="G53" s="58"/>
      <c r="H53" s="102"/>
      <c r="I53" s="13"/>
      <c r="J53" s="13"/>
      <c r="K53" s="13"/>
      <c r="L53" s="23"/>
      <c r="M53" s="14"/>
      <c r="N53" s="15"/>
      <c r="P53" s="51"/>
      <c r="Q53" s="51"/>
    </row>
    <row r="54" spans="1:17" s="52" customFormat="1" ht="15.75">
      <c r="A54" s="97"/>
      <c r="B54" s="7"/>
      <c r="C54" s="9"/>
      <c r="D54" s="34"/>
      <c r="E54" s="41"/>
      <c r="F54" s="11"/>
      <c r="G54" s="58"/>
      <c r="H54" s="102"/>
      <c r="I54" s="13"/>
      <c r="J54" s="13"/>
      <c r="K54" s="13"/>
      <c r="L54" s="23"/>
      <c r="M54" s="14"/>
      <c r="N54" s="15"/>
      <c r="P54" s="51"/>
      <c r="Q54" s="51"/>
    </row>
    <row r="55" spans="1:17" s="52" customFormat="1" ht="16.5" thickBot="1">
      <c r="A55" s="97"/>
      <c r="B55" s="7"/>
      <c r="C55" s="9"/>
      <c r="D55" s="34"/>
      <c r="E55" s="41"/>
      <c r="F55" s="11"/>
      <c r="G55" s="58"/>
      <c r="H55" s="102"/>
      <c r="I55" s="13"/>
      <c r="J55" s="13"/>
      <c r="K55" s="13"/>
      <c r="L55" s="23"/>
      <c r="M55" s="14"/>
      <c r="N55" s="15"/>
      <c r="P55" s="51"/>
      <c r="Q55" s="51"/>
    </row>
    <row r="56" spans="1:17" s="52" customFormat="1" ht="62.25" customHeight="1" thickBot="1">
      <c r="A56" s="97"/>
      <c r="B56" s="89" t="s">
        <v>68</v>
      </c>
      <c r="C56" s="90"/>
      <c r="D56" s="91"/>
      <c r="E56" s="41"/>
      <c r="F56" s="11"/>
      <c r="G56" s="58"/>
      <c r="H56" s="103"/>
      <c r="I56" s="89" t="s">
        <v>69</v>
      </c>
      <c r="J56" s="90"/>
      <c r="K56" s="91"/>
      <c r="L56" s="23"/>
      <c r="M56" s="14"/>
      <c r="N56" s="15"/>
      <c r="P56" s="51"/>
      <c r="Q56" s="51"/>
    </row>
    <row r="57" spans="1:17" s="52" customFormat="1" ht="15">
      <c r="A57" s="97"/>
      <c r="B57" s="95" t="s">
        <v>33</v>
      </c>
      <c r="C57" s="95"/>
      <c r="D57" s="95"/>
      <c r="E57" s="41"/>
      <c r="F57" s="11"/>
      <c r="G57" s="12"/>
      <c r="H57" s="102"/>
      <c r="I57" s="75" t="s">
        <v>33</v>
      </c>
      <c r="J57" s="75"/>
      <c r="K57" s="75"/>
      <c r="L57" s="23"/>
      <c r="M57" s="14"/>
      <c r="N57" s="15"/>
      <c r="P57" s="51"/>
      <c r="Q57" s="51"/>
    </row>
    <row r="58" spans="1:17" s="52" customFormat="1" ht="15.75">
      <c r="A58" s="97"/>
      <c r="B58" s="64" t="s">
        <v>34</v>
      </c>
      <c r="C58" s="64"/>
      <c r="D58" s="42">
        <v>1000</v>
      </c>
      <c r="E58" s="41"/>
      <c r="F58" s="11"/>
      <c r="G58" s="12"/>
      <c r="H58" s="102"/>
      <c r="I58" s="64" t="s">
        <v>34</v>
      </c>
      <c r="J58" s="64"/>
      <c r="K58" s="42">
        <v>1000</v>
      </c>
      <c r="L58" s="23"/>
      <c r="M58" s="14"/>
      <c r="N58" s="15"/>
      <c r="P58" s="51"/>
      <c r="Q58" s="51"/>
    </row>
    <row r="59" spans="1:17" s="52" customFormat="1" ht="15.75">
      <c r="A59" s="97"/>
      <c r="B59" s="67" t="s">
        <v>35</v>
      </c>
      <c r="C59" s="67"/>
      <c r="D59" s="30">
        <v>0</v>
      </c>
      <c r="E59" s="41"/>
      <c r="F59" s="11"/>
      <c r="G59" s="12"/>
      <c r="H59" s="102"/>
      <c r="I59" s="67" t="s">
        <v>35</v>
      </c>
      <c r="J59" s="67"/>
      <c r="K59" s="30">
        <v>0</v>
      </c>
      <c r="L59" s="23"/>
      <c r="M59" s="14"/>
      <c r="N59" s="15"/>
      <c r="P59" s="51"/>
      <c r="Q59" s="51"/>
    </row>
    <row r="60" spans="1:17" s="52" customFormat="1" ht="15.75">
      <c r="A60" s="97"/>
      <c r="B60" s="67" t="s">
        <v>36</v>
      </c>
      <c r="C60" s="67"/>
      <c r="D60" s="32">
        <v>0</v>
      </c>
      <c r="E60" s="41"/>
      <c r="F60" s="11"/>
      <c r="G60" s="12"/>
      <c r="H60" s="102"/>
      <c r="I60" s="67" t="s">
        <v>36</v>
      </c>
      <c r="J60" s="67"/>
      <c r="K60" s="32">
        <v>0</v>
      </c>
      <c r="L60" s="23"/>
      <c r="M60" s="14"/>
      <c r="N60" s="15"/>
      <c r="P60" s="51"/>
      <c r="Q60" s="51"/>
    </row>
    <row r="61" spans="1:17" s="52" customFormat="1" ht="15">
      <c r="A61" s="97"/>
      <c r="B61" s="67" t="s">
        <v>37</v>
      </c>
      <c r="C61" s="67"/>
      <c r="D61" s="33">
        <f>((D58/1.25)*(100%-D59)/1.25/1.35/1.14)*(100%-D60)</f>
        <v>415.8544509421702</v>
      </c>
      <c r="E61" s="41"/>
      <c r="F61" s="11"/>
      <c r="G61" s="12"/>
      <c r="H61" s="102"/>
      <c r="I61" s="67" t="s">
        <v>37</v>
      </c>
      <c r="J61" s="67"/>
      <c r="K61" s="33">
        <f>((K58/1.25)*(100%-K59)/1.25/1.35/1.14)*(100%-K60)</f>
        <v>415.8544509421702</v>
      </c>
      <c r="L61" s="23"/>
      <c r="M61" s="14"/>
      <c r="N61" s="15"/>
      <c r="P61" s="51"/>
      <c r="Q61" s="51"/>
    </row>
    <row r="62" spans="1:17" s="52" customFormat="1" ht="15.75">
      <c r="A62" s="97"/>
      <c r="B62" s="64" t="s">
        <v>38</v>
      </c>
      <c r="C62" s="64"/>
      <c r="D62" s="34">
        <f>D61*25%</f>
        <v>103.96361273554255</v>
      </c>
      <c r="E62" s="41"/>
      <c r="F62" s="55"/>
      <c r="G62" s="57"/>
      <c r="H62" s="102"/>
      <c r="I62" s="64" t="s">
        <v>38</v>
      </c>
      <c r="J62" s="64"/>
      <c r="K62" s="34">
        <f>K61*25%</f>
        <v>103.96361273554255</v>
      </c>
      <c r="L62" s="23"/>
      <c r="M62" s="14"/>
      <c r="N62" s="15"/>
      <c r="P62" s="51"/>
      <c r="Q62" s="51"/>
    </row>
    <row r="63" spans="1:17" s="52" customFormat="1" ht="15">
      <c r="A63" s="97"/>
      <c r="B63" s="67" t="s">
        <v>39</v>
      </c>
      <c r="C63" s="67"/>
      <c r="D63" s="35">
        <f>D61+D62</f>
        <v>519.8180636777128</v>
      </c>
      <c r="E63" s="41"/>
      <c r="F63" s="11"/>
      <c r="G63" s="57"/>
      <c r="H63" s="102"/>
      <c r="I63" s="67" t="s">
        <v>39</v>
      </c>
      <c r="J63" s="67"/>
      <c r="K63" s="37">
        <f>K61+K62</f>
        <v>519.8180636777128</v>
      </c>
      <c r="L63" s="23"/>
      <c r="M63" s="14"/>
      <c r="N63" s="15"/>
      <c r="P63" s="51"/>
      <c r="Q63" s="51"/>
    </row>
    <row r="64" spans="1:17" s="52" customFormat="1" ht="15.75">
      <c r="A64" s="97"/>
      <c r="B64" s="64" t="s">
        <v>63</v>
      </c>
      <c r="C64" s="64"/>
      <c r="D64" s="62">
        <f>D63*35%</f>
        <v>181.93632228719946</v>
      </c>
      <c r="E64" s="41"/>
      <c r="F64" s="55"/>
      <c r="G64" s="57"/>
      <c r="H64" s="102"/>
      <c r="I64" s="64" t="s">
        <v>63</v>
      </c>
      <c r="J64" s="67"/>
      <c r="K64" s="62">
        <f>K63*35%</f>
        <v>181.93632228719946</v>
      </c>
      <c r="L64" s="23"/>
      <c r="M64" s="14"/>
      <c r="N64" s="15"/>
      <c r="P64" s="51"/>
      <c r="Q64" s="51"/>
    </row>
    <row r="65" spans="1:17" s="52" customFormat="1" ht="15">
      <c r="A65" s="97"/>
      <c r="B65" s="67" t="s">
        <v>41</v>
      </c>
      <c r="C65" s="67"/>
      <c r="D65" s="37">
        <f>D61+D62+D64</f>
        <v>701.7543859649122</v>
      </c>
      <c r="E65" s="41"/>
      <c r="F65" s="11"/>
      <c r="G65" s="12"/>
      <c r="H65" s="102"/>
      <c r="I65" s="67" t="s">
        <v>41</v>
      </c>
      <c r="J65" s="67"/>
      <c r="K65" s="37">
        <f>K61+K62+K64</f>
        <v>701.7543859649122</v>
      </c>
      <c r="L65" s="23"/>
      <c r="M65" s="14"/>
      <c r="N65" s="15"/>
      <c r="P65" s="51"/>
      <c r="Q65" s="51"/>
    </row>
    <row r="66" spans="1:17" s="52" customFormat="1" ht="15.75">
      <c r="A66" s="97"/>
      <c r="B66" s="64" t="s">
        <v>81</v>
      </c>
      <c r="C66" s="64"/>
      <c r="D66" s="34">
        <f>D65*14%</f>
        <v>98.24561403508773</v>
      </c>
      <c r="E66" s="41"/>
      <c r="F66" s="55"/>
      <c r="G66" s="57"/>
      <c r="H66" s="102"/>
      <c r="I66" s="64" t="s">
        <v>81</v>
      </c>
      <c r="J66" s="67"/>
      <c r="K66" s="34">
        <f>K65*14%</f>
        <v>98.24561403508773</v>
      </c>
      <c r="L66" s="23"/>
      <c r="M66" s="14"/>
      <c r="N66" s="15"/>
      <c r="P66" s="51"/>
      <c r="Q66" s="51"/>
    </row>
    <row r="67" spans="1:17" s="52" customFormat="1" ht="15.75">
      <c r="A67" s="97"/>
      <c r="B67" s="7" t="s">
        <v>82</v>
      </c>
      <c r="C67" s="7"/>
      <c r="D67" s="34">
        <f>D61*2%</f>
        <v>8.317089018843404</v>
      </c>
      <c r="E67" s="41"/>
      <c r="F67" s="55"/>
      <c r="G67" s="57"/>
      <c r="H67" s="102"/>
      <c r="I67" s="85" t="s">
        <v>43</v>
      </c>
      <c r="J67" s="85"/>
      <c r="K67" s="39">
        <f>K62+K64+K66</f>
        <v>384.1455490578297</v>
      </c>
      <c r="L67" s="23"/>
      <c r="M67" s="14"/>
      <c r="N67" s="15"/>
      <c r="P67" s="51"/>
      <c r="Q67" s="51"/>
    </row>
    <row r="68" spans="1:17" s="52" customFormat="1" ht="15.75">
      <c r="A68" s="97"/>
      <c r="B68" s="7" t="s">
        <v>83</v>
      </c>
      <c r="C68" s="7"/>
      <c r="D68" s="34">
        <f>D61*3.5%</f>
        <v>14.55490578297596</v>
      </c>
      <c r="E68" s="41"/>
      <c r="F68" s="55"/>
      <c r="G68" s="57"/>
      <c r="H68" s="102"/>
      <c r="I68" s="13"/>
      <c r="J68" s="13"/>
      <c r="K68" s="13"/>
      <c r="L68" s="23"/>
      <c r="M68" s="14"/>
      <c r="N68" s="15"/>
      <c r="P68" s="51"/>
      <c r="Q68" s="51"/>
    </row>
    <row r="69" spans="1:17" s="52" customFormat="1" ht="15.75">
      <c r="A69" s="97"/>
      <c r="B69" s="85" t="s">
        <v>43</v>
      </c>
      <c r="C69" s="85"/>
      <c r="D69" s="39">
        <f>D62+D64+D66+D68+D67</f>
        <v>407.0175438596491</v>
      </c>
      <c r="E69" s="41"/>
      <c r="F69" s="11"/>
      <c r="G69" s="57"/>
      <c r="H69" s="102"/>
      <c r="I69" s="13"/>
      <c r="J69" s="13"/>
      <c r="K69" s="13"/>
      <c r="L69" s="23"/>
      <c r="M69" s="14"/>
      <c r="N69" s="15"/>
      <c r="P69" s="51"/>
      <c r="Q69" s="51"/>
    </row>
    <row r="70" spans="1:17" s="52" customFormat="1" ht="15.75">
      <c r="A70" s="97"/>
      <c r="B70" s="7"/>
      <c r="C70" s="9"/>
      <c r="D70" s="34"/>
      <c r="E70" s="41"/>
      <c r="F70" s="11"/>
      <c r="G70" s="58"/>
      <c r="H70" s="102"/>
      <c r="I70" s="13"/>
      <c r="J70" s="13"/>
      <c r="K70" s="13"/>
      <c r="L70" s="23"/>
      <c r="M70" s="14"/>
      <c r="N70" s="15"/>
      <c r="P70" s="51"/>
      <c r="Q70" s="51"/>
    </row>
    <row r="71" spans="1:17" s="52" customFormat="1" ht="16.5" thickBot="1">
      <c r="A71" s="97"/>
      <c r="B71" s="63"/>
      <c r="C71" s="9"/>
      <c r="D71" s="34"/>
      <c r="E71" s="41"/>
      <c r="F71" s="11"/>
      <c r="G71" s="58"/>
      <c r="H71" s="102"/>
      <c r="I71" s="13"/>
      <c r="J71" s="13"/>
      <c r="K71" s="13"/>
      <c r="L71" s="23"/>
      <c r="M71" s="14"/>
      <c r="N71" s="15"/>
      <c r="P71" s="51"/>
      <c r="Q71" s="51"/>
    </row>
    <row r="72" spans="1:17" s="52" customFormat="1" ht="85.5" customHeight="1" thickBot="1">
      <c r="A72" s="97"/>
      <c r="B72" s="89" t="s">
        <v>74</v>
      </c>
      <c r="C72" s="90"/>
      <c r="D72" s="91"/>
      <c r="E72" s="41"/>
      <c r="F72" s="11"/>
      <c r="G72" s="12"/>
      <c r="H72" s="103"/>
      <c r="I72" s="89" t="s">
        <v>75</v>
      </c>
      <c r="J72" s="90"/>
      <c r="K72" s="91"/>
      <c r="L72" s="23"/>
      <c r="M72" s="14"/>
      <c r="N72" s="15"/>
      <c r="P72" s="51"/>
      <c r="Q72" s="51"/>
    </row>
    <row r="73" spans="1:17" s="52" customFormat="1" ht="15">
      <c r="A73" s="97"/>
      <c r="B73" s="95" t="s">
        <v>33</v>
      </c>
      <c r="C73" s="95"/>
      <c r="D73" s="95"/>
      <c r="E73" s="41"/>
      <c r="F73" s="11"/>
      <c r="G73" s="12"/>
      <c r="H73" s="102"/>
      <c r="I73" s="75" t="s">
        <v>33</v>
      </c>
      <c r="J73" s="75"/>
      <c r="K73" s="75"/>
      <c r="L73" s="23"/>
      <c r="M73" s="14"/>
      <c r="N73" s="15"/>
      <c r="P73" s="51"/>
      <c r="Q73" s="51"/>
    </row>
    <row r="74" spans="1:17" s="52" customFormat="1" ht="15.75">
      <c r="A74" s="97"/>
      <c r="B74" s="64" t="s">
        <v>34</v>
      </c>
      <c r="C74" s="64"/>
      <c r="D74" s="42">
        <v>1000</v>
      </c>
      <c r="E74" s="41"/>
      <c r="F74" s="11"/>
      <c r="G74" s="12"/>
      <c r="H74" s="103"/>
      <c r="I74" s="64" t="s">
        <v>34</v>
      </c>
      <c r="J74" s="64"/>
      <c r="K74" s="42">
        <v>1000</v>
      </c>
      <c r="L74" s="23"/>
      <c r="M74" s="14"/>
      <c r="N74" s="15"/>
      <c r="P74" s="51"/>
      <c r="Q74" s="51"/>
    </row>
    <row r="75" spans="1:17" s="52" customFormat="1" ht="15.75">
      <c r="A75" s="97"/>
      <c r="B75" s="67" t="s">
        <v>35</v>
      </c>
      <c r="C75" s="67"/>
      <c r="D75" s="30">
        <v>0</v>
      </c>
      <c r="E75" s="41"/>
      <c r="F75" s="11"/>
      <c r="G75" s="12"/>
      <c r="H75" s="103"/>
      <c r="I75" s="67" t="s">
        <v>35</v>
      </c>
      <c r="J75" s="67"/>
      <c r="K75" s="30">
        <v>0</v>
      </c>
      <c r="L75" s="23"/>
      <c r="M75" s="14"/>
      <c r="N75" s="15"/>
      <c r="P75" s="51"/>
      <c r="Q75" s="51"/>
    </row>
    <row r="76" spans="1:17" s="52" customFormat="1" ht="15.75">
      <c r="A76" s="97"/>
      <c r="B76" s="67" t="s">
        <v>36</v>
      </c>
      <c r="C76" s="67"/>
      <c r="D76" s="32">
        <v>0</v>
      </c>
      <c r="E76" s="41"/>
      <c r="F76" s="11"/>
      <c r="G76" s="12"/>
      <c r="H76" s="103"/>
      <c r="I76" s="67" t="s">
        <v>36</v>
      </c>
      <c r="J76" s="67"/>
      <c r="K76" s="32">
        <v>0</v>
      </c>
      <c r="L76" s="23"/>
      <c r="M76" s="14"/>
      <c r="N76" s="15"/>
      <c r="P76" s="51"/>
      <c r="Q76" s="51"/>
    </row>
    <row r="77" spans="1:17" s="52" customFormat="1" ht="15">
      <c r="A77" s="97"/>
      <c r="B77" s="67" t="s">
        <v>37</v>
      </c>
      <c r="C77" s="67"/>
      <c r="D77" s="33">
        <f>((D74/1.25)*(100%-D75)/1.25/1/1.14)*(100%-D76)</f>
        <v>561.4035087719299</v>
      </c>
      <c r="E77" s="41"/>
      <c r="F77" s="11"/>
      <c r="G77" s="12"/>
      <c r="H77" s="103"/>
      <c r="I77" s="67" t="s">
        <v>37</v>
      </c>
      <c r="J77" s="67"/>
      <c r="K77" s="33">
        <f>((K74/1.25)*(100%-K75)/1.25/1/1.14)*(100%-K76)</f>
        <v>561.4035087719299</v>
      </c>
      <c r="L77" s="23"/>
      <c r="M77" s="14"/>
      <c r="N77" s="15"/>
      <c r="P77" s="51"/>
      <c r="Q77" s="51"/>
    </row>
    <row r="78" spans="1:17" s="52" customFormat="1" ht="15.75">
      <c r="A78" s="97"/>
      <c r="B78" s="64" t="s">
        <v>38</v>
      </c>
      <c r="C78" s="64"/>
      <c r="D78" s="34">
        <f>D77*25%</f>
        <v>140.35087719298247</v>
      </c>
      <c r="E78" s="41"/>
      <c r="F78" s="55"/>
      <c r="G78" s="57"/>
      <c r="H78" s="103"/>
      <c r="I78" s="64" t="s">
        <v>38</v>
      </c>
      <c r="J78" s="64"/>
      <c r="K78" s="34">
        <f>K77*25%</f>
        <v>140.35087719298247</v>
      </c>
      <c r="L78" s="23"/>
      <c r="M78" s="14"/>
      <c r="N78" s="15"/>
      <c r="P78" s="51"/>
      <c r="Q78" s="51"/>
    </row>
    <row r="79" spans="1:17" s="52" customFormat="1" ht="15">
      <c r="A79" s="97"/>
      <c r="B79" s="67" t="s">
        <v>39</v>
      </c>
      <c r="C79" s="67"/>
      <c r="D79" s="35">
        <f>D77+D78</f>
        <v>701.7543859649123</v>
      </c>
      <c r="E79" s="41"/>
      <c r="F79" s="11"/>
      <c r="G79" s="57"/>
      <c r="H79" s="103"/>
      <c r="I79" s="67" t="s">
        <v>39</v>
      </c>
      <c r="J79" s="67"/>
      <c r="K79" s="37">
        <f>K77+K78</f>
        <v>701.7543859649123</v>
      </c>
      <c r="L79" s="23"/>
      <c r="M79" s="14"/>
      <c r="N79" s="15"/>
      <c r="P79" s="51"/>
      <c r="Q79" s="51"/>
    </row>
    <row r="80" spans="1:17" s="52" customFormat="1" ht="15.75">
      <c r="A80" s="97"/>
      <c r="B80" s="93" t="s">
        <v>64</v>
      </c>
      <c r="C80" s="93"/>
      <c r="D80" s="62">
        <f>D79*10%</f>
        <v>70.17543859649123</v>
      </c>
      <c r="E80" s="41"/>
      <c r="F80" s="55"/>
      <c r="G80" s="57"/>
      <c r="H80" s="103"/>
      <c r="I80" s="93" t="s">
        <v>64</v>
      </c>
      <c r="J80" s="94"/>
      <c r="K80" s="62">
        <f>K79*10%</f>
        <v>70.17543859649123</v>
      </c>
      <c r="L80" s="23"/>
      <c r="M80" s="14"/>
      <c r="N80" s="15"/>
      <c r="P80" s="51"/>
      <c r="Q80" s="51"/>
    </row>
    <row r="81" spans="1:17" s="52" customFormat="1" ht="15">
      <c r="A81" s="97"/>
      <c r="B81" s="67" t="s">
        <v>41</v>
      </c>
      <c r="C81" s="67"/>
      <c r="D81" s="37">
        <f>D77+D78+D80</f>
        <v>771.9298245614036</v>
      </c>
      <c r="E81" s="41"/>
      <c r="F81" s="11"/>
      <c r="G81" s="12"/>
      <c r="H81" s="103"/>
      <c r="I81" s="67" t="s">
        <v>41</v>
      </c>
      <c r="J81" s="67"/>
      <c r="K81" s="37">
        <f>K77+K78+K80</f>
        <v>771.9298245614036</v>
      </c>
      <c r="L81" s="23"/>
      <c r="M81" s="14"/>
      <c r="N81" s="15"/>
      <c r="P81" s="51"/>
      <c r="Q81" s="51"/>
    </row>
    <row r="82" spans="1:17" s="52" customFormat="1" ht="15.75">
      <c r="A82" s="97"/>
      <c r="B82" s="7" t="s">
        <v>80</v>
      </c>
      <c r="C82" s="7"/>
      <c r="D82" s="34">
        <f>D81*14%</f>
        <v>108.07017543859652</v>
      </c>
      <c r="E82" s="41"/>
      <c r="F82" s="55"/>
      <c r="G82" s="57"/>
      <c r="H82" s="103"/>
      <c r="I82" s="7" t="s">
        <v>80</v>
      </c>
      <c r="J82" s="7"/>
      <c r="K82" s="34">
        <f>K81*14%</f>
        <v>108.07017543859652</v>
      </c>
      <c r="L82" s="23"/>
      <c r="M82" s="14"/>
      <c r="N82" s="15"/>
      <c r="P82" s="51"/>
      <c r="Q82" s="51"/>
    </row>
    <row r="83" spans="1:17" s="52" customFormat="1" ht="15.75">
      <c r="A83" s="97"/>
      <c r="B83" s="64" t="s">
        <v>82</v>
      </c>
      <c r="C83" s="64"/>
      <c r="D83" s="34">
        <f>D77*2%</f>
        <v>11.228070175438598</v>
      </c>
      <c r="E83" s="41"/>
      <c r="F83" s="55"/>
      <c r="G83" s="57"/>
      <c r="H83" s="103"/>
      <c r="I83" s="85" t="s">
        <v>43</v>
      </c>
      <c r="J83" s="85"/>
      <c r="K83" s="39">
        <f>K78+K80+K82</f>
        <v>318.59649122807025</v>
      </c>
      <c r="L83" s="23"/>
      <c r="M83" s="14"/>
      <c r="N83" s="15"/>
      <c r="P83" s="51"/>
      <c r="Q83" s="51"/>
    </row>
    <row r="84" spans="1:17" s="52" customFormat="1" ht="15.75">
      <c r="A84" s="97"/>
      <c r="B84" s="64" t="s">
        <v>83</v>
      </c>
      <c r="C84" s="64"/>
      <c r="D84" s="34">
        <f>D77*3.5%</f>
        <v>19.649122807017548</v>
      </c>
      <c r="E84" s="41"/>
      <c r="F84" s="55"/>
      <c r="G84" s="57"/>
      <c r="H84" s="102"/>
      <c r="I84" s="13"/>
      <c r="J84" s="13"/>
      <c r="K84" s="13"/>
      <c r="L84" s="23"/>
      <c r="M84" s="14"/>
      <c r="N84" s="15"/>
      <c r="P84" s="51"/>
      <c r="Q84" s="51"/>
    </row>
    <row r="85" spans="1:17" s="52" customFormat="1" ht="15.75">
      <c r="A85" s="97"/>
      <c r="B85" s="85" t="s">
        <v>43</v>
      </c>
      <c r="C85" s="85"/>
      <c r="D85" s="39">
        <f>D78+D80+D82+D84+D83</f>
        <v>349.47368421052636</v>
      </c>
      <c r="E85" s="41"/>
      <c r="F85" s="11"/>
      <c r="G85" s="57"/>
      <c r="H85" s="102"/>
      <c r="I85" s="13"/>
      <c r="J85" s="13"/>
      <c r="K85" s="13"/>
      <c r="L85" s="23"/>
      <c r="M85" s="14"/>
      <c r="N85" s="15"/>
      <c r="P85" s="51"/>
      <c r="Q85" s="51"/>
    </row>
    <row r="86" spans="1:17" s="52" customFormat="1" ht="15.75">
      <c r="A86" s="97"/>
      <c r="B86" s="7"/>
      <c r="C86" s="9"/>
      <c r="D86" s="34"/>
      <c r="E86" s="41"/>
      <c r="F86" s="11"/>
      <c r="G86" s="58"/>
      <c r="H86" s="102"/>
      <c r="I86" s="13"/>
      <c r="J86" s="13"/>
      <c r="K86" s="13"/>
      <c r="L86" s="23"/>
      <c r="M86" s="14"/>
      <c r="N86" s="15"/>
      <c r="P86" s="51"/>
      <c r="Q86" s="51"/>
    </row>
    <row r="87" spans="1:17" s="52" customFormat="1" ht="15.75" thickBot="1">
      <c r="A87" s="97"/>
      <c r="B87" s="13"/>
      <c r="C87" s="13"/>
      <c r="D87" s="13"/>
      <c r="E87" s="41"/>
      <c r="F87" s="11"/>
      <c r="G87" s="12"/>
      <c r="H87" s="103"/>
      <c r="I87" s="13"/>
      <c r="J87" s="13"/>
      <c r="K87" s="13"/>
      <c r="L87" s="23"/>
      <c r="M87" s="14"/>
      <c r="N87" s="15"/>
      <c r="P87" s="51"/>
      <c r="Q87" s="51"/>
    </row>
    <row r="88" spans="1:17" s="52" customFormat="1" ht="39" customHeight="1" thickBot="1">
      <c r="A88" s="97"/>
      <c r="B88" s="89" t="s">
        <v>71</v>
      </c>
      <c r="C88" s="90"/>
      <c r="D88" s="91"/>
      <c r="E88" s="29"/>
      <c r="F88" s="13"/>
      <c r="G88" s="13"/>
      <c r="H88" s="103"/>
      <c r="I88" s="89" t="s">
        <v>72</v>
      </c>
      <c r="J88" s="90"/>
      <c r="K88" s="91"/>
      <c r="L88" s="16"/>
      <c r="M88" s="14"/>
      <c r="N88" s="15"/>
      <c r="P88" s="51"/>
      <c r="Q88" s="51"/>
    </row>
    <row r="89" spans="1:17" s="52" customFormat="1" ht="15">
      <c r="A89" s="97"/>
      <c r="B89" s="75" t="s">
        <v>33</v>
      </c>
      <c r="C89" s="75"/>
      <c r="D89" s="75"/>
      <c r="E89" s="29"/>
      <c r="F89" s="13"/>
      <c r="G89" s="13"/>
      <c r="H89" s="102"/>
      <c r="I89" s="75" t="s">
        <v>33</v>
      </c>
      <c r="J89" s="88"/>
      <c r="K89" s="88"/>
      <c r="L89" s="16"/>
      <c r="M89" s="14"/>
      <c r="N89" s="15"/>
      <c r="P89" s="51"/>
      <c r="Q89" s="51"/>
    </row>
    <row r="90" spans="1:17" s="52" customFormat="1" ht="15.75">
      <c r="A90" s="97"/>
      <c r="B90" s="64" t="s">
        <v>44</v>
      </c>
      <c r="C90" s="64"/>
      <c r="D90" s="42">
        <v>1000</v>
      </c>
      <c r="E90" s="29"/>
      <c r="F90" s="13"/>
      <c r="G90" s="13"/>
      <c r="H90" s="103"/>
      <c r="I90" s="64" t="s">
        <v>44</v>
      </c>
      <c r="J90" s="64"/>
      <c r="K90" s="42">
        <v>1000</v>
      </c>
      <c r="L90" s="16"/>
      <c r="M90" s="14"/>
      <c r="N90" s="15"/>
      <c r="P90" s="51"/>
      <c r="Q90" s="51"/>
    </row>
    <row r="91" spans="1:17" s="52" customFormat="1" ht="15.75">
      <c r="A91" s="97"/>
      <c r="B91" s="67" t="s">
        <v>35</v>
      </c>
      <c r="C91" s="67"/>
      <c r="D91" s="30">
        <v>0</v>
      </c>
      <c r="E91" s="29"/>
      <c r="F91" s="13"/>
      <c r="G91" s="13"/>
      <c r="H91" s="103"/>
      <c r="I91" s="67" t="s">
        <v>35</v>
      </c>
      <c r="J91" s="71"/>
      <c r="K91" s="30">
        <v>0</v>
      </c>
      <c r="L91" s="27"/>
      <c r="M91" s="14"/>
      <c r="N91" s="15"/>
      <c r="P91" s="51"/>
      <c r="Q91" s="51"/>
    </row>
    <row r="92" spans="1:17" s="52" customFormat="1" ht="15.75">
      <c r="A92" s="97"/>
      <c r="B92" s="67" t="s">
        <v>36</v>
      </c>
      <c r="C92" s="67"/>
      <c r="D92" s="32">
        <v>0</v>
      </c>
      <c r="E92" s="29"/>
      <c r="F92" s="13"/>
      <c r="G92" s="13"/>
      <c r="H92" s="103"/>
      <c r="I92" s="67" t="s">
        <v>36</v>
      </c>
      <c r="J92" s="71"/>
      <c r="K92" s="32">
        <v>0</v>
      </c>
      <c r="L92" s="92"/>
      <c r="M92" s="14"/>
      <c r="N92" s="15"/>
      <c r="P92" s="51"/>
      <c r="Q92" s="51"/>
    </row>
    <row r="93" spans="1:17" s="52" customFormat="1" ht="15.75">
      <c r="A93" s="97"/>
      <c r="B93" s="67" t="s">
        <v>37</v>
      </c>
      <c r="C93" s="67"/>
      <c r="D93" s="33">
        <f>((D90/1.25)*(100%-D91)/1.25/1.25/1.14)*(100%-D92)</f>
        <v>449.1228070175439</v>
      </c>
      <c r="E93" s="29"/>
      <c r="F93" s="13"/>
      <c r="G93" s="13"/>
      <c r="H93" s="103"/>
      <c r="I93" s="64" t="s">
        <v>37</v>
      </c>
      <c r="J93" s="67"/>
      <c r="K93" s="33">
        <f>((K90/1.25)*(100%-K91)/1.25/1.25/1.14)*(100%-K92)</f>
        <v>449.1228070175439</v>
      </c>
      <c r="L93" s="92"/>
      <c r="M93" s="14"/>
      <c r="N93" s="15"/>
      <c r="P93" s="51"/>
      <c r="Q93" s="51"/>
    </row>
    <row r="94" spans="1:17" s="52" customFormat="1" ht="15.75">
      <c r="A94" s="97"/>
      <c r="B94" s="64" t="s">
        <v>70</v>
      </c>
      <c r="C94" s="64"/>
      <c r="D94" s="34">
        <f>D93*25%</f>
        <v>112.28070175438597</v>
      </c>
      <c r="E94" s="29"/>
      <c r="F94" s="13"/>
      <c r="G94" s="13"/>
      <c r="H94" s="103"/>
      <c r="I94" s="64" t="s">
        <v>38</v>
      </c>
      <c r="J94" s="67"/>
      <c r="K94" s="34">
        <f>K93*25%</f>
        <v>112.28070175438597</v>
      </c>
      <c r="L94" s="92"/>
      <c r="M94" s="14"/>
      <c r="N94" s="15"/>
      <c r="P94" s="51"/>
      <c r="Q94" s="51"/>
    </row>
    <row r="95" spans="1:17" s="52" customFormat="1" ht="15.75">
      <c r="A95" s="97"/>
      <c r="B95" s="67" t="s">
        <v>39</v>
      </c>
      <c r="C95" s="67"/>
      <c r="D95" s="37">
        <f>D93+D94</f>
        <v>561.4035087719299</v>
      </c>
      <c r="E95" s="29"/>
      <c r="F95" s="13"/>
      <c r="G95" s="13"/>
      <c r="H95" s="103"/>
      <c r="I95" s="64" t="s">
        <v>39</v>
      </c>
      <c r="J95" s="67"/>
      <c r="K95" s="37">
        <f>K93+K94</f>
        <v>561.4035087719299</v>
      </c>
      <c r="L95" s="92"/>
      <c r="M95" s="14" t="s">
        <v>67</v>
      </c>
      <c r="N95" s="15"/>
      <c r="P95" s="51"/>
      <c r="Q95" s="51"/>
    </row>
    <row r="96" spans="1:17" s="52" customFormat="1" ht="15.75">
      <c r="A96" s="97"/>
      <c r="B96" s="64" t="s">
        <v>62</v>
      </c>
      <c r="C96" s="64"/>
      <c r="D96" s="34">
        <f>D95*25%</f>
        <v>140.35087719298247</v>
      </c>
      <c r="E96" s="29"/>
      <c r="F96" s="13"/>
      <c r="G96" s="13"/>
      <c r="H96" s="103"/>
      <c r="I96" s="64" t="s">
        <v>62</v>
      </c>
      <c r="J96" s="67"/>
      <c r="K96" s="34">
        <f>K95*25%</f>
        <v>140.35087719298247</v>
      </c>
      <c r="L96" s="92"/>
      <c r="M96" s="14"/>
      <c r="N96" s="15"/>
      <c r="P96" s="51"/>
      <c r="Q96" s="51"/>
    </row>
    <row r="97" spans="1:17" s="52" customFormat="1" ht="15.75">
      <c r="A97" s="97"/>
      <c r="B97" s="67" t="s">
        <v>41</v>
      </c>
      <c r="C97" s="67"/>
      <c r="D97" s="37">
        <f>D93+D94+D96</f>
        <v>701.7543859649123</v>
      </c>
      <c r="E97" s="29"/>
      <c r="F97" s="13"/>
      <c r="G97" s="13"/>
      <c r="H97" s="103"/>
      <c r="I97" s="64" t="s">
        <v>41</v>
      </c>
      <c r="J97" s="67"/>
      <c r="K97" s="37">
        <f>K93+K94+K96</f>
        <v>701.7543859649123</v>
      </c>
      <c r="L97" s="92"/>
      <c r="M97" s="44"/>
      <c r="N97" s="15"/>
      <c r="P97" s="51"/>
      <c r="Q97" s="51"/>
    </row>
    <row r="98" spans="1:17" s="52" customFormat="1" ht="15.75">
      <c r="A98" s="97"/>
      <c r="B98" s="7" t="s">
        <v>80</v>
      </c>
      <c r="C98" s="7"/>
      <c r="D98" s="34">
        <f>14%*D97</f>
        <v>98.24561403508774</v>
      </c>
      <c r="E98" s="29"/>
      <c r="F98" s="13"/>
      <c r="G98" s="13"/>
      <c r="H98" s="103"/>
      <c r="I98" s="64" t="s">
        <v>80</v>
      </c>
      <c r="J98" s="67"/>
      <c r="K98" s="34">
        <f>14%*K97</f>
        <v>98.24561403508774</v>
      </c>
      <c r="L98" s="92"/>
      <c r="M98" s="14"/>
      <c r="N98" s="15"/>
      <c r="P98" s="51"/>
      <c r="Q98" s="51"/>
    </row>
    <row r="99" spans="1:17" s="52" customFormat="1" ht="15.75">
      <c r="A99" s="97"/>
      <c r="B99" s="64" t="s">
        <v>82</v>
      </c>
      <c r="C99" s="64"/>
      <c r="D99" s="34">
        <f>D93*2%</f>
        <v>8.982456140350878</v>
      </c>
      <c r="E99" s="29"/>
      <c r="F99" s="13"/>
      <c r="G99" s="13"/>
      <c r="H99" s="103"/>
      <c r="I99" s="65" t="s">
        <v>42</v>
      </c>
      <c r="J99" s="66"/>
      <c r="K99" s="42">
        <f>K94+K96+K98</f>
        <v>350.87719298245617</v>
      </c>
      <c r="L99" s="92"/>
      <c r="M99" s="14"/>
      <c r="N99" s="15"/>
      <c r="P99" s="51"/>
      <c r="Q99" s="51"/>
    </row>
    <row r="100" spans="1:17" s="52" customFormat="1" ht="15.75">
      <c r="A100" s="97"/>
      <c r="B100" s="64" t="s">
        <v>83</v>
      </c>
      <c r="C100" s="64"/>
      <c r="D100" s="34">
        <f>D93*3.5%</f>
        <v>15.719298245614038</v>
      </c>
      <c r="E100" s="29"/>
      <c r="F100" s="13"/>
      <c r="G100" s="13"/>
      <c r="H100" s="102"/>
      <c r="I100" s="13"/>
      <c r="J100" s="13"/>
      <c r="K100" s="13"/>
      <c r="L100" s="92"/>
      <c r="M100" s="14"/>
      <c r="N100" s="15"/>
      <c r="P100" s="51"/>
      <c r="Q100" s="51"/>
    </row>
    <row r="101" spans="1:17" s="52" customFormat="1" ht="15.75">
      <c r="A101" s="97"/>
      <c r="B101" s="85" t="s">
        <v>43</v>
      </c>
      <c r="C101" s="86"/>
      <c r="D101" s="42">
        <f>D94+D96+D98+D100+D99</f>
        <v>375.5789473684211</v>
      </c>
      <c r="E101" s="29"/>
      <c r="F101" s="13"/>
      <c r="G101" s="13"/>
      <c r="H101" s="102"/>
      <c r="I101" s="13"/>
      <c r="J101" s="13"/>
      <c r="K101" s="13"/>
      <c r="L101" s="92"/>
      <c r="M101" s="14"/>
      <c r="N101" s="15"/>
      <c r="P101" s="51"/>
      <c r="Q101" s="51"/>
    </row>
    <row r="102" spans="1:17" s="52" customFormat="1" ht="15.75">
      <c r="A102" s="97"/>
      <c r="B102" s="64"/>
      <c r="C102" s="67"/>
      <c r="D102" s="34"/>
      <c r="E102" s="38"/>
      <c r="F102" s="13"/>
      <c r="G102" s="13"/>
      <c r="H102" s="102"/>
      <c r="I102" s="15"/>
      <c r="J102" s="15"/>
      <c r="K102" s="15"/>
      <c r="L102" s="92"/>
      <c r="M102" s="14"/>
      <c r="N102" s="15"/>
      <c r="P102" s="51"/>
      <c r="Q102" s="51"/>
    </row>
    <row r="103" spans="1:17" s="52" customFormat="1" ht="15.75">
      <c r="A103" s="97"/>
      <c r="B103" s="16"/>
      <c r="C103" s="16"/>
      <c r="D103" s="16"/>
      <c r="E103" s="29"/>
      <c r="F103" s="15"/>
      <c r="G103" s="15"/>
      <c r="H103" s="102"/>
      <c r="I103" s="45"/>
      <c r="J103" s="45"/>
      <c r="K103" s="45"/>
      <c r="L103" s="45"/>
      <c r="M103" s="45"/>
      <c r="N103" s="15"/>
      <c r="P103" s="51"/>
      <c r="Q103" s="51"/>
    </row>
    <row r="104" spans="1:17" s="52" customFormat="1" ht="15.75">
      <c r="A104" s="97"/>
      <c r="B104" s="64"/>
      <c r="C104" s="67"/>
      <c r="D104" s="34"/>
      <c r="E104" s="29"/>
      <c r="F104" s="15"/>
      <c r="G104" s="15"/>
      <c r="H104" s="102"/>
      <c r="I104" s="43"/>
      <c r="J104" s="43"/>
      <c r="K104" s="43"/>
      <c r="L104" s="46"/>
      <c r="M104" s="14"/>
      <c r="N104" s="15"/>
      <c r="P104" s="51"/>
      <c r="Q104" s="51"/>
    </row>
    <row r="105" spans="1:17" s="52" customFormat="1" ht="15.75" thickBot="1">
      <c r="A105" s="97"/>
      <c r="B105" s="25"/>
      <c r="C105" s="23"/>
      <c r="D105" s="26"/>
      <c r="E105" s="29"/>
      <c r="F105" s="15"/>
      <c r="G105" s="15"/>
      <c r="H105" s="102"/>
      <c r="I105" s="43"/>
      <c r="J105" s="43"/>
      <c r="K105" s="43"/>
      <c r="L105" s="46"/>
      <c r="M105" s="14"/>
      <c r="N105" s="15"/>
      <c r="P105" s="51"/>
      <c r="Q105" s="51"/>
    </row>
    <row r="106" spans="1:17" s="52" customFormat="1" ht="52.5" customHeight="1" thickBot="1">
      <c r="A106" s="97"/>
      <c r="B106" s="89" t="s">
        <v>45</v>
      </c>
      <c r="C106" s="90"/>
      <c r="D106" s="91"/>
      <c r="E106" s="29"/>
      <c r="F106" s="15"/>
      <c r="G106" s="15"/>
      <c r="H106" s="103"/>
      <c r="I106" s="72" t="s">
        <v>46</v>
      </c>
      <c r="J106" s="73"/>
      <c r="K106" s="74"/>
      <c r="L106" s="46"/>
      <c r="M106" s="14"/>
      <c r="N106" s="15"/>
      <c r="P106" s="51"/>
      <c r="Q106" s="51"/>
    </row>
    <row r="107" spans="1:17" s="52" customFormat="1" ht="15">
      <c r="A107" s="97"/>
      <c r="B107" s="75" t="s">
        <v>33</v>
      </c>
      <c r="C107" s="75"/>
      <c r="D107" s="75"/>
      <c r="E107" s="29"/>
      <c r="F107" s="15"/>
      <c r="G107" s="15"/>
      <c r="H107" s="102"/>
      <c r="I107" s="75" t="s">
        <v>33</v>
      </c>
      <c r="J107" s="88"/>
      <c r="K107" s="88"/>
      <c r="L107" s="46"/>
      <c r="M107" s="14"/>
      <c r="N107" s="15"/>
      <c r="P107" s="51"/>
      <c r="Q107" s="51"/>
    </row>
    <row r="108" spans="1:17" s="52" customFormat="1" ht="15.75">
      <c r="A108" s="97"/>
      <c r="B108" s="78" t="s">
        <v>44</v>
      </c>
      <c r="C108" s="78"/>
      <c r="D108" s="42">
        <v>1000</v>
      </c>
      <c r="E108" s="29"/>
      <c r="F108" s="15"/>
      <c r="G108" s="15"/>
      <c r="H108" s="102"/>
      <c r="I108" s="70" t="s">
        <v>44</v>
      </c>
      <c r="J108" s="64"/>
      <c r="K108" s="42">
        <v>1000</v>
      </c>
      <c r="L108" s="46"/>
      <c r="M108" s="14"/>
      <c r="N108" s="15"/>
      <c r="P108" s="51"/>
      <c r="Q108" s="51"/>
    </row>
    <row r="109" spans="1:17" s="52" customFormat="1" ht="15.75">
      <c r="A109" s="97"/>
      <c r="B109" s="67" t="s">
        <v>35</v>
      </c>
      <c r="C109" s="71"/>
      <c r="D109" s="30">
        <v>0</v>
      </c>
      <c r="E109" s="29"/>
      <c r="F109" s="15"/>
      <c r="G109" s="15"/>
      <c r="H109" s="102"/>
      <c r="I109" s="67" t="s">
        <v>35</v>
      </c>
      <c r="J109" s="71"/>
      <c r="K109" s="30">
        <v>0</v>
      </c>
      <c r="L109" s="46"/>
      <c r="M109" s="14"/>
      <c r="N109" s="15"/>
      <c r="P109" s="51"/>
      <c r="Q109" s="51"/>
    </row>
    <row r="110" spans="1:17" s="52" customFormat="1" ht="15.75">
      <c r="A110" s="97"/>
      <c r="B110" s="67" t="s">
        <v>36</v>
      </c>
      <c r="C110" s="71"/>
      <c r="D110" s="32">
        <v>0</v>
      </c>
      <c r="E110" s="47"/>
      <c r="F110" s="15"/>
      <c r="G110" s="15"/>
      <c r="H110" s="102"/>
      <c r="I110" s="67" t="s">
        <v>36</v>
      </c>
      <c r="J110" s="71"/>
      <c r="K110" s="32">
        <v>0</v>
      </c>
      <c r="L110" s="46"/>
      <c r="M110" s="14"/>
      <c r="N110" s="15"/>
      <c r="P110" s="51"/>
      <c r="Q110" s="51"/>
    </row>
    <row r="111" spans="1:17" s="52" customFormat="1" ht="15">
      <c r="A111" s="97"/>
      <c r="B111" s="67" t="s">
        <v>37</v>
      </c>
      <c r="C111" s="67"/>
      <c r="D111" s="33">
        <f>((D108/1.25)*(100%-D109)/1.25/1.14)*(100%-D110)</f>
        <v>561.4035087719299</v>
      </c>
      <c r="E111" s="47"/>
      <c r="F111" s="15"/>
      <c r="G111" s="15"/>
      <c r="H111" s="102"/>
      <c r="I111" s="67" t="s">
        <v>37</v>
      </c>
      <c r="J111" s="67"/>
      <c r="K111" s="33">
        <f>((K108/1.25)*(100%-K109)/1.25/1.14)*(100%-K110)</f>
        <v>561.4035087719299</v>
      </c>
      <c r="L111" s="46"/>
      <c r="M111" s="14"/>
      <c r="N111" s="15"/>
      <c r="P111" s="51"/>
      <c r="Q111" s="51"/>
    </row>
    <row r="112" spans="1:17" s="52" customFormat="1" ht="15.75">
      <c r="A112" s="97"/>
      <c r="B112" s="64" t="s">
        <v>38</v>
      </c>
      <c r="C112" s="67"/>
      <c r="D112" s="34">
        <f>D111*25%</f>
        <v>140.35087719298247</v>
      </c>
      <c r="E112" s="47"/>
      <c r="F112" s="15"/>
      <c r="G112" s="15"/>
      <c r="H112" s="102"/>
      <c r="I112" s="64" t="s">
        <v>38</v>
      </c>
      <c r="J112" s="67"/>
      <c r="K112" s="34">
        <f>K111*25%</f>
        <v>140.35087719298247</v>
      </c>
      <c r="L112" s="46"/>
      <c r="M112" s="14"/>
      <c r="N112" s="15"/>
      <c r="P112" s="51"/>
      <c r="Q112" s="51"/>
    </row>
    <row r="113" spans="1:17" s="52" customFormat="1" ht="15">
      <c r="A113" s="97"/>
      <c r="B113" s="67" t="s">
        <v>39</v>
      </c>
      <c r="C113" s="67"/>
      <c r="D113" s="37">
        <v>0</v>
      </c>
      <c r="E113" s="29"/>
      <c r="F113" s="15"/>
      <c r="G113" s="15"/>
      <c r="H113" s="102"/>
      <c r="I113" s="67" t="s">
        <v>39</v>
      </c>
      <c r="J113" s="67"/>
      <c r="K113" s="37">
        <v>0</v>
      </c>
      <c r="L113" s="46"/>
      <c r="M113" s="14"/>
      <c r="N113" s="15"/>
      <c r="P113" s="51"/>
      <c r="Q113" s="51"/>
    </row>
    <row r="114" spans="1:17" s="52" customFormat="1" ht="15.75">
      <c r="A114" s="97"/>
      <c r="B114" s="64" t="s">
        <v>73</v>
      </c>
      <c r="C114" s="67"/>
      <c r="D114" s="34">
        <v>0</v>
      </c>
      <c r="E114" s="29"/>
      <c r="F114" s="15"/>
      <c r="G114" s="15"/>
      <c r="H114" s="102"/>
      <c r="I114" s="64" t="s">
        <v>73</v>
      </c>
      <c r="J114" s="67"/>
      <c r="K114" s="34">
        <v>0</v>
      </c>
      <c r="L114" s="46"/>
      <c r="M114" s="14"/>
      <c r="N114" s="15"/>
      <c r="P114" s="51"/>
      <c r="Q114" s="51"/>
    </row>
    <row r="115" spans="1:17" s="52" customFormat="1" ht="15">
      <c r="A115" s="97"/>
      <c r="B115" s="67" t="s">
        <v>41</v>
      </c>
      <c r="C115" s="67"/>
      <c r="D115" s="37">
        <f>D111+D112</f>
        <v>701.7543859649123</v>
      </c>
      <c r="E115" s="29"/>
      <c r="F115" s="15"/>
      <c r="G115" s="15"/>
      <c r="H115" s="102"/>
      <c r="I115" s="67" t="s">
        <v>41</v>
      </c>
      <c r="J115" s="67"/>
      <c r="K115" s="37">
        <f>K111+K112</f>
        <v>701.7543859649123</v>
      </c>
      <c r="L115" s="46"/>
      <c r="M115" s="14"/>
      <c r="N115" s="15"/>
      <c r="P115" s="51"/>
      <c r="Q115" s="51"/>
    </row>
    <row r="116" spans="1:17" s="52" customFormat="1" ht="15.75">
      <c r="A116" s="97"/>
      <c r="B116" s="64" t="s">
        <v>80</v>
      </c>
      <c r="C116" s="67"/>
      <c r="D116" s="34">
        <f>14%*D115</f>
        <v>98.24561403508774</v>
      </c>
      <c r="E116" s="29"/>
      <c r="F116" s="15"/>
      <c r="G116" s="15"/>
      <c r="H116" s="102"/>
      <c r="I116" s="64" t="s">
        <v>80</v>
      </c>
      <c r="J116" s="67"/>
      <c r="K116" s="34">
        <f>14%*K115</f>
        <v>98.24561403508774</v>
      </c>
      <c r="L116" s="46"/>
      <c r="M116" s="14"/>
      <c r="N116" s="15"/>
      <c r="P116" s="51"/>
      <c r="Q116" s="51"/>
    </row>
    <row r="117" spans="1:17" s="52" customFormat="1" ht="15.75">
      <c r="A117" s="97"/>
      <c r="B117" s="64" t="s">
        <v>82</v>
      </c>
      <c r="C117" s="64"/>
      <c r="D117" s="34">
        <f>D111*2%</f>
        <v>11.228070175438598</v>
      </c>
      <c r="E117" s="29"/>
      <c r="F117" s="15"/>
      <c r="G117" s="15"/>
      <c r="H117" s="102"/>
      <c r="I117" s="65" t="s">
        <v>42</v>
      </c>
      <c r="J117" s="66"/>
      <c r="K117" s="42">
        <f>K112+K116</f>
        <v>238.5964912280702</v>
      </c>
      <c r="L117" s="46"/>
      <c r="M117" s="14"/>
      <c r="N117" s="15"/>
      <c r="P117" s="51"/>
      <c r="Q117" s="51"/>
    </row>
    <row r="118" spans="1:17" s="52" customFormat="1" ht="15.75">
      <c r="A118" s="97"/>
      <c r="B118" s="64" t="s">
        <v>83</v>
      </c>
      <c r="C118" s="64"/>
      <c r="D118" s="37">
        <f>D111*3.5%</f>
        <v>19.649122807017548</v>
      </c>
      <c r="E118" s="29"/>
      <c r="F118" s="15"/>
      <c r="G118" s="15"/>
      <c r="H118" s="102"/>
      <c r="I118" s="43"/>
      <c r="J118" s="43"/>
      <c r="K118" s="43"/>
      <c r="L118" s="46"/>
      <c r="M118" s="14"/>
      <c r="N118" s="15"/>
      <c r="P118" s="51"/>
      <c r="Q118" s="51"/>
    </row>
    <row r="119" spans="1:17" s="52" customFormat="1" ht="15.75">
      <c r="A119" s="97"/>
      <c r="B119" s="85" t="s">
        <v>43</v>
      </c>
      <c r="C119" s="86"/>
      <c r="D119" s="42">
        <f>D112+D116+D118+D117</f>
        <v>269.4736842105263</v>
      </c>
      <c r="E119" s="29"/>
      <c r="F119" s="15"/>
      <c r="G119" s="15"/>
      <c r="H119" s="102"/>
      <c r="I119" s="43"/>
      <c r="J119" s="43"/>
      <c r="K119" s="43"/>
      <c r="L119" s="23"/>
      <c r="M119" s="14"/>
      <c r="N119" s="15"/>
      <c r="P119" s="51"/>
      <c r="Q119" s="51"/>
    </row>
    <row r="120" spans="1:17" s="52" customFormat="1" ht="15">
      <c r="A120" s="97"/>
      <c r="B120" s="25"/>
      <c r="C120" s="23"/>
      <c r="D120" s="26"/>
      <c r="E120" s="29"/>
      <c r="F120" s="15"/>
      <c r="G120" s="15"/>
      <c r="H120" s="102"/>
      <c r="I120" s="43"/>
      <c r="J120" s="43"/>
      <c r="K120" s="43"/>
      <c r="L120" s="23"/>
      <c r="M120" s="14"/>
      <c r="N120" s="15"/>
      <c r="P120" s="51"/>
      <c r="Q120" s="51"/>
    </row>
    <row r="121" spans="1:17" s="52" customFormat="1" ht="15.75" thickBot="1">
      <c r="A121" s="97"/>
      <c r="B121" s="25"/>
      <c r="C121" s="23"/>
      <c r="D121" s="26"/>
      <c r="E121" s="29"/>
      <c r="F121" s="15"/>
      <c r="G121" s="15"/>
      <c r="H121" s="102"/>
      <c r="I121" s="25"/>
      <c r="J121" s="23"/>
      <c r="K121" s="26"/>
      <c r="L121" s="43"/>
      <c r="M121" s="14"/>
      <c r="N121" s="15"/>
      <c r="P121" s="51"/>
      <c r="Q121" s="51"/>
    </row>
    <row r="122" spans="1:17" s="52" customFormat="1" ht="37.5" customHeight="1" thickBot="1">
      <c r="A122" s="97"/>
      <c r="B122" s="79" t="s">
        <v>47</v>
      </c>
      <c r="C122" s="80"/>
      <c r="D122" s="81"/>
      <c r="E122" s="29"/>
      <c r="F122" s="15"/>
      <c r="G122" s="15"/>
      <c r="H122" s="103"/>
      <c r="I122" s="82" t="s">
        <v>48</v>
      </c>
      <c r="J122" s="83"/>
      <c r="K122" s="84"/>
      <c r="L122" s="43"/>
      <c r="M122" s="14"/>
      <c r="N122" s="15"/>
      <c r="P122" s="51"/>
      <c r="Q122" s="51"/>
    </row>
    <row r="123" spans="1:17" s="52" customFormat="1" ht="15">
      <c r="A123" s="97"/>
      <c r="B123" s="75" t="s">
        <v>33</v>
      </c>
      <c r="C123" s="75"/>
      <c r="D123" s="75"/>
      <c r="E123" s="29"/>
      <c r="F123" s="15"/>
      <c r="G123" s="17"/>
      <c r="H123" s="102"/>
      <c r="I123" s="77" t="s">
        <v>33</v>
      </c>
      <c r="J123" s="87"/>
      <c r="K123" s="87"/>
      <c r="L123" s="15"/>
      <c r="M123" s="15"/>
      <c r="N123" s="15"/>
      <c r="P123" s="51"/>
      <c r="Q123" s="51"/>
    </row>
    <row r="124" spans="1:17" s="52" customFormat="1" ht="15.75">
      <c r="A124" s="97"/>
      <c r="B124" s="7" t="s">
        <v>44</v>
      </c>
      <c r="C124" s="9"/>
      <c r="D124" s="42">
        <v>1000</v>
      </c>
      <c r="E124" s="29"/>
      <c r="F124" s="15"/>
      <c r="G124" s="15"/>
      <c r="H124" s="102"/>
      <c r="I124" s="70" t="s">
        <v>44</v>
      </c>
      <c r="J124" s="64"/>
      <c r="K124" s="42">
        <v>1000</v>
      </c>
      <c r="L124" s="15"/>
      <c r="M124" s="15"/>
      <c r="N124" s="15"/>
      <c r="P124" s="51"/>
      <c r="Q124" s="51"/>
    </row>
    <row r="125" spans="1:17" s="52" customFormat="1" ht="15.75">
      <c r="A125" s="97"/>
      <c r="B125" s="67" t="s">
        <v>35</v>
      </c>
      <c r="C125" s="71"/>
      <c r="D125" s="30">
        <v>0</v>
      </c>
      <c r="E125" s="29"/>
      <c r="F125" s="15"/>
      <c r="G125" s="15"/>
      <c r="H125" s="102"/>
      <c r="I125" s="67" t="s">
        <v>35</v>
      </c>
      <c r="J125" s="71"/>
      <c r="K125" s="30">
        <v>0</v>
      </c>
      <c r="L125" s="17"/>
      <c r="M125" s="17"/>
      <c r="N125" s="17"/>
      <c r="P125" s="51"/>
      <c r="Q125" s="51"/>
    </row>
    <row r="126" spans="1:17" s="52" customFormat="1" ht="15.75">
      <c r="A126" s="97"/>
      <c r="B126" s="67" t="s">
        <v>36</v>
      </c>
      <c r="C126" s="71"/>
      <c r="D126" s="32">
        <v>0</v>
      </c>
      <c r="E126" s="29"/>
      <c r="F126" s="15"/>
      <c r="G126" s="15"/>
      <c r="H126" s="102"/>
      <c r="I126" s="67" t="s">
        <v>36</v>
      </c>
      <c r="J126" s="71"/>
      <c r="K126" s="32">
        <v>0</v>
      </c>
      <c r="L126" s="15"/>
      <c r="M126" s="15"/>
      <c r="N126" s="15"/>
      <c r="P126" s="51"/>
      <c r="Q126" s="51"/>
    </row>
    <row r="127" spans="1:17" s="52" customFormat="1" ht="15.75">
      <c r="A127" s="97"/>
      <c r="B127" s="64" t="s">
        <v>37</v>
      </c>
      <c r="C127" s="67"/>
      <c r="D127" s="33">
        <f>((D124/1.25)*(100%-D125)/1.1/1.14*(100%-D126))</f>
        <v>637.9585326953749</v>
      </c>
      <c r="E127" s="29"/>
      <c r="F127" s="15"/>
      <c r="G127" s="15"/>
      <c r="H127" s="102"/>
      <c r="I127" s="64" t="s">
        <v>37</v>
      </c>
      <c r="J127" s="67"/>
      <c r="K127" s="33">
        <f>((K124/1.25)*(100%-K125)/1.1/1.14*(100%-K126))</f>
        <v>637.9585326953749</v>
      </c>
      <c r="L127" s="15"/>
      <c r="M127" s="15"/>
      <c r="N127" s="15"/>
      <c r="P127" s="51"/>
      <c r="Q127" s="51"/>
    </row>
    <row r="128" spans="1:17" s="52" customFormat="1" ht="15.75">
      <c r="A128" s="97"/>
      <c r="B128" s="64" t="s">
        <v>49</v>
      </c>
      <c r="C128" s="67"/>
      <c r="D128" s="34">
        <f>D127*10%</f>
        <v>63.79585326953749</v>
      </c>
      <c r="E128" s="29"/>
      <c r="F128" s="15"/>
      <c r="G128" s="15"/>
      <c r="H128" s="102"/>
      <c r="I128" s="64" t="s">
        <v>49</v>
      </c>
      <c r="J128" s="67"/>
      <c r="K128" s="34">
        <f>K127*10%</f>
        <v>63.79585326953749</v>
      </c>
      <c r="L128" s="15"/>
      <c r="M128" s="15"/>
      <c r="N128" s="15"/>
      <c r="P128" s="51"/>
      <c r="Q128" s="51"/>
    </row>
    <row r="129" spans="1:17" s="52" customFormat="1" ht="15.75">
      <c r="A129" s="97"/>
      <c r="B129" s="64" t="s">
        <v>39</v>
      </c>
      <c r="C129" s="67"/>
      <c r="D129" s="37">
        <v>0</v>
      </c>
      <c r="E129" s="29"/>
      <c r="F129" s="15"/>
      <c r="G129" s="15"/>
      <c r="H129" s="102"/>
      <c r="I129" s="64" t="s">
        <v>39</v>
      </c>
      <c r="J129" s="67"/>
      <c r="K129" s="37">
        <v>0</v>
      </c>
      <c r="L129" s="15"/>
      <c r="M129" s="15"/>
      <c r="N129" s="15"/>
      <c r="P129" s="51"/>
      <c r="Q129" s="51"/>
    </row>
    <row r="130" spans="1:17" s="52" customFormat="1" ht="15.75">
      <c r="A130" s="97"/>
      <c r="B130" s="64" t="s">
        <v>73</v>
      </c>
      <c r="C130" s="67"/>
      <c r="D130" s="34">
        <v>0</v>
      </c>
      <c r="E130" s="29"/>
      <c r="F130" s="15"/>
      <c r="G130" s="15"/>
      <c r="H130" s="102"/>
      <c r="I130" s="64" t="s">
        <v>73</v>
      </c>
      <c r="J130" s="67"/>
      <c r="K130" s="34">
        <v>0</v>
      </c>
      <c r="L130" s="15"/>
      <c r="M130" s="15"/>
      <c r="N130" s="15"/>
      <c r="P130" s="51"/>
      <c r="Q130" s="51"/>
    </row>
    <row r="131" spans="1:17" s="52" customFormat="1" ht="15.75">
      <c r="A131" s="97"/>
      <c r="B131" s="64" t="s">
        <v>41</v>
      </c>
      <c r="C131" s="67"/>
      <c r="D131" s="37">
        <f>D127+D128</f>
        <v>701.7543859649123</v>
      </c>
      <c r="E131" s="29"/>
      <c r="F131" s="15"/>
      <c r="G131" s="15"/>
      <c r="H131" s="102"/>
      <c r="I131" s="64" t="s">
        <v>41</v>
      </c>
      <c r="J131" s="67"/>
      <c r="K131" s="37">
        <f>K127+K128</f>
        <v>701.7543859649123</v>
      </c>
      <c r="L131" s="15"/>
      <c r="M131" s="15"/>
      <c r="N131" s="15"/>
      <c r="P131" s="51"/>
      <c r="Q131" s="51"/>
    </row>
    <row r="132" spans="1:17" s="52" customFormat="1" ht="15.75">
      <c r="A132" s="97"/>
      <c r="B132" s="64" t="s">
        <v>80</v>
      </c>
      <c r="C132" s="67"/>
      <c r="D132" s="34">
        <f>14%*D131</f>
        <v>98.24561403508774</v>
      </c>
      <c r="E132" s="29"/>
      <c r="F132" s="15"/>
      <c r="G132" s="15"/>
      <c r="H132" s="102"/>
      <c r="I132" s="64" t="s">
        <v>80</v>
      </c>
      <c r="J132" s="67"/>
      <c r="K132" s="34">
        <f>14%*K131</f>
        <v>98.24561403508774</v>
      </c>
      <c r="L132" s="15"/>
      <c r="M132" s="15"/>
      <c r="N132" s="15"/>
      <c r="P132" s="51"/>
      <c r="Q132" s="51"/>
    </row>
    <row r="133" spans="1:17" s="52" customFormat="1" ht="15.75">
      <c r="A133" s="97"/>
      <c r="B133" s="64" t="s">
        <v>82</v>
      </c>
      <c r="C133" s="64"/>
      <c r="D133" s="34">
        <f>D127*2%</f>
        <v>12.759170653907498</v>
      </c>
      <c r="E133" s="29"/>
      <c r="F133" s="15"/>
      <c r="G133" s="15"/>
      <c r="H133" s="102"/>
      <c r="I133" s="65" t="s">
        <v>42</v>
      </c>
      <c r="J133" s="66"/>
      <c r="K133" s="42">
        <f>K128+K132</f>
        <v>162.04146730462523</v>
      </c>
      <c r="L133" s="15"/>
      <c r="M133" s="15"/>
      <c r="N133" s="15"/>
      <c r="P133" s="51"/>
      <c r="Q133" s="51"/>
    </row>
    <row r="134" spans="1:17" s="52" customFormat="1" ht="15.75">
      <c r="A134" s="97"/>
      <c r="B134" s="64" t="s">
        <v>83</v>
      </c>
      <c r="C134" s="64"/>
      <c r="D134" s="48">
        <f>D127*3.5%</f>
        <v>22.328548644338124</v>
      </c>
      <c r="E134" s="29"/>
      <c r="F134" s="15"/>
      <c r="G134" s="15"/>
      <c r="H134" s="102"/>
      <c r="I134" s="15"/>
      <c r="J134" s="46"/>
      <c r="K134" s="15"/>
      <c r="L134" s="15"/>
      <c r="M134" s="15"/>
      <c r="N134" s="15"/>
      <c r="P134" s="51"/>
      <c r="Q134" s="51"/>
    </row>
    <row r="135" spans="1:17" s="52" customFormat="1" ht="15.75">
      <c r="A135" s="97"/>
      <c r="B135" s="85" t="s">
        <v>42</v>
      </c>
      <c r="C135" s="86"/>
      <c r="D135" s="42">
        <f>D128+D132+D134+D133</f>
        <v>197.12918660287085</v>
      </c>
      <c r="E135" s="29"/>
      <c r="F135" s="15"/>
      <c r="G135" s="15"/>
      <c r="H135" s="102"/>
      <c r="I135" s="15"/>
      <c r="J135" s="46"/>
      <c r="K135" s="15"/>
      <c r="L135" s="15"/>
      <c r="M135" s="15"/>
      <c r="N135" s="15"/>
      <c r="P135" s="51"/>
      <c r="Q135" s="51"/>
    </row>
    <row r="136" spans="1:17" s="52" customFormat="1" ht="15">
      <c r="A136" s="97"/>
      <c r="B136" s="25"/>
      <c r="C136" s="23"/>
      <c r="D136" s="26"/>
      <c r="E136" s="29"/>
      <c r="F136" s="15"/>
      <c r="G136" s="15"/>
      <c r="H136" s="102"/>
      <c r="I136" s="15"/>
      <c r="J136" s="46"/>
      <c r="K136" s="15"/>
      <c r="L136" s="15"/>
      <c r="M136" s="15"/>
      <c r="N136" s="15"/>
      <c r="P136" s="51"/>
      <c r="Q136" s="51"/>
    </row>
    <row r="137" spans="1:17" s="52" customFormat="1" ht="15.75" thickBot="1">
      <c r="A137" s="97"/>
      <c r="B137" s="25"/>
      <c r="C137" s="23"/>
      <c r="D137" s="26"/>
      <c r="E137" s="29"/>
      <c r="F137" s="15"/>
      <c r="G137" s="15"/>
      <c r="H137" s="102"/>
      <c r="I137" s="15"/>
      <c r="J137" s="46"/>
      <c r="K137" s="15"/>
      <c r="L137" s="15"/>
      <c r="M137" s="15"/>
      <c r="N137" s="15"/>
      <c r="P137" s="51"/>
      <c r="Q137" s="51"/>
    </row>
    <row r="138" spans="1:17" s="52" customFormat="1" ht="45.75" customHeight="1" thickBot="1">
      <c r="A138" s="97"/>
      <c r="B138" s="79" t="s">
        <v>65</v>
      </c>
      <c r="C138" s="80"/>
      <c r="D138" s="81"/>
      <c r="E138" s="49"/>
      <c r="F138" s="17"/>
      <c r="G138" s="15"/>
      <c r="H138" s="103"/>
      <c r="I138" s="82" t="s">
        <v>50</v>
      </c>
      <c r="J138" s="83"/>
      <c r="K138" s="84"/>
      <c r="L138" s="15"/>
      <c r="M138" s="15"/>
      <c r="N138" s="15"/>
      <c r="P138" s="51"/>
      <c r="Q138" s="51"/>
    </row>
    <row r="139" spans="1:17" s="52" customFormat="1" ht="15">
      <c r="A139" s="97"/>
      <c r="B139" s="75" t="s">
        <v>33</v>
      </c>
      <c r="C139" s="75"/>
      <c r="D139" s="75"/>
      <c r="E139" s="49"/>
      <c r="F139" s="17"/>
      <c r="G139" s="15"/>
      <c r="H139" s="102"/>
      <c r="I139" s="77" t="s">
        <v>33</v>
      </c>
      <c r="J139" s="77"/>
      <c r="K139" s="77"/>
      <c r="L139" s="15"/>
      <c r="M139" s="15"/>
      <c r="N139" s="15"/>
      <c r="P139" s="51"/>
      <c r="Q139" s="51"/>
    </row>
    <row r="140" spans="1:17" s="52" customFormat="1" ht="15.75">
      <c r="A140" s="97"/>
      <c r="B140" s="64" t="s">
        <v>44</v>
      </c>
      <c r="C140" s="64"/>
      <c r="D140" s="42">
        <v>1000</v>
      </c>
      <c r="E140" s="49"/>
      <c r="F140" s="17"/>
      <c r="G140" s="15"/>
      <c r="H140" s="102"/>
      <c r="I140" s="64" t="s">
        <v>44</v>
      </c>
      <c r="J140" s="64"/>
      <c r="K140" s="42">
        <v>1000</v>
      </c>
      <c r="L140" s="15"/>
      <c r="M140" s="15"/>
      <c r="N140" s="15"/>
      <c r="P140" s="51"/>
      <c r="Q140" s="51"/>
    </row>
    <row r="141" spans="1:17" s="52" customFormat="1" ht="15.75">
      <c r="A141" s="97"/>
      <c r="B141" s="67" t="s">
        <v>35</v>
      </c>
      <c r="C141" s="67"/>
      <c r="D141" s="30">
        <v>0</v>
      </c>
      <c r="E141" s="49"/>
      <c r="F141" s="17"/>
      <c r="G141" s="15"/>
      <c r="H141" s="102"/>
      <c r="I141" s="67" t="s">
        <v>35</v>
      </c>
      <c r="J141" s="71"/>
      <c r="K141" s="30">
        <v>0</v>
      </c>
      <c r="L141" s="15"/>
      <c r="M141" s="15"/>
      <c r="N141" s="15"/>
      <c r="P141" s="51"/>
      <c r="Q141" s="51"/>
    </row>
    <row r="142" spans="1:17" s="52" customFormat="1" ht="15.75">
      <c r="A142" s="97"/>
      <c r="B142" s="67" t="s">
        <v>36</v>
      </c>
      <c r="C142" s="67"/>
      <c r="D142" s="32">
        <v>0</v>
      </c>
      <c r="E142" s="49"/>
      <c r="F142" s="17"/>
      <c r="G142" s="15"/>
      <c r="H142" s="102"/>
      <c r="I142" s="67" t="s">
        <v>36</v>
      </c>
      <c r="J142" s="71"/>
      <c r="K142" s="32">
        <v>0</v>
      </c>
      <c r="L142" s="15"/>
      <c r="M142" s="15"/>
      <c r="N142" s="15"/>
      <c r="P142" s="51"/>
      <c r="Q142" s="51"/>
    </row>
    <row r="143" spans="1:17" s="52" customFormat="1" ht="15.75">
      <c r="A143" s="97"/>
      <c r="B143" s="64" t="s">
        <v>37</v>
      </c>
      <c r="C143" s="64"/>
      <c r="D143" s="33">
        <f>((D140/1.25)*(100%-D141)/1.25/1.14*(100%-D142))</f>
        <v>561.4035087719299</v>
      </c>
      <c r="E143" s="49"/>
      <c r="F143" s="17"/>
      <c r="G143" s="15"/>
      <c r="H143" s="102"/>
      <c r="I143" s="64" t="s">
        <v>37</v>
      </c>
      <c r="J143" s="67"/>
      <c r="K143" s="33">
        <f>((K140/1.25)*(100%-K141)/1.25/1.14*(100%-K142))</f>
        <v>561.4035087719299</v>
      </c>
      <c r="L143" s="15"/>
      <c r="M143" s="15"/>
      <c r="N143" s="15"/>
      <c r="P143" s="51"/>
      <c r="Q143" s="51"/>
    </row>
    <row r="144" spans="1:17" s="52" customFormat="1" ht="15.75">
      <c r="A144" s="97"/>
      <c r="B144" s="64" t="s">
        <v>51</v>
      </c>
      <c r="C144" s="64"/>
      <c r="D144" s="34">
        <f>D143*0%</f>
        <v>0</v>
      </c>
      <c r="E144" s="49"/>
      <c r="F144" s="17"/>
      <c r="G144" s="15"/>
      <c r="H144" s="102"/>
      <c r="I144" s="64" t="s">
        <v>51</v>
      </c>
      <c r="J144" s="67"/>
      <c r="K144" s="34">
        <f>K143*0%</f>
        <v>0</v>
      </c>
      <c r="L144" s="15"/>
      <c r="M144" s="15"/>
      <c r="N144" s="15"/>
      <c r="P144" s="51"/>
      <c r="Q144" s="51"/>
    </row>
    <row r="145" spans="1:17" s="52" customFormat="1" ht="15.75">
      <c r="A145" s="97"/>
      <c r="B145" s="64" t="s">
        <v>39</v>
      </c>
      <c r="C145" s="64"/>
      <c r="D145" s="37">
        <f>D143+D144</f>
        <v>561.4035087719299</v>
      </c>
      <c r="E145" s="49"/>
      <c r="F145" s="17"/>
      <c r="G145" s="15"/>
      <c r="H145" s="102"/>
      <c r="I145" s="64" t="s">
        <v>39</v>
      </c>
      <c r="J145" s="67"/>
      <c r="K145" s="37">
        <f>K143+K144</f>
        <v>561.4035087719299</v>
      </c>
      <c r="L145" s="15"/>
      <c r="M145" s="15"/>
      <c r="N145" s="15"/>
      <c r="P145" s="51"/>
      <c r="Q145" s="51"/>
    </row>
    <row r="146" spans="1:17" s="52" customFormat="1" ht="15.75">
      <c r="A146" s="97"/>
      <c r="B146" s="64" t="s">
        <v>62</v>
      </c>
      <c r="C146" s="64"/>
      <c r="D146" s="34">
        <f>D145*20%</f>
        <v>112.28070175438597</v>
      </c>
      <c r="E146" s="49"/>
      <c r="F146" s="17"/>
      <c r="G146" s="15"/>
      <c r="H146" s="102"/>
      <c r="I146" s="64" t="s">
        <v>62</v>
      </c>
      <c r="J146" s="67"/>
      <c r="K146" s="34">
        <f>K145*20%</f>
        <v>112.28070175438597</v>
      </c>
      <c r="L146" s="15"/>
      <c r="M146" s="15"/>
      <c r="N146" s="15"/>
      <c r="P146" s="51"/>
      <c r="Q146" s="51"/>
    </row>
    <row r="147" spans="1:17" s="52" customFormat="1" ht="15.75">
      <c r="A147" s="97"/>
      <c r="B147" s="64" t="s">
        <v>41</v>
      </c>
      <c r="C147" s="64"/>
      <c r="D147" s="37">
        <f>D145+D146</f>
        <v>673.6842105263158</v>
      </c>
      <c r="E147" s="49"/>
      <c r="F147" s="17"/>
      <c r="G147" s="15"/>
      <c r="H147" s="102"/>
      <c r="I147" s="64" t="s">
        <v>41</v>
      </c>
      <c r="J147" s="67"/>
      <c r="K147" s="37">
        <f>K143+K144+K146</f>
        <v>673.6842105263158</v>
      </c>
      <c r="L147" s="15"/>
      <c r="M147" s="15"/>
      <c r="N147" s="15"/>
      <c r="P147" s="51"/>
      <c r="Q147" s="51"/>
    </row>
    <row r="148" spans="1:17" s="52" customFormat="1" ht="15.75">
      <c r="A148" s="97"/>
      <c r="B148" s="64" t="s">
        <v>80</v>
      </c>
      <c r="C148" s="67"/>
      <c r="D148" s="34">
        <f>D147*14%</f>
        <v>94.31578947368422</v>
      </c>
      <c r="E148" s="49"/>
      <c r="F148" s="17"/>
      <c r="G148" s="15"/>
      <c r="H148" s="102"/>
      <c r="I148" s="64" t="s">
        <v>80</v>
      </c>
      <c r="J148" s="67"/>
      <c r="K148" s="26">
        <f>K147*14%</f>
        <v>94.31578947368422</v>
      </c>
      <c r="L148" s="15"/>
      <c r="M148" s="15"/>
      <c r="N148" s="15"/>
      <c r="P148" s="51"/>
      <c r="Q148" s="51"/>
    </row>
    <row r="149" spans="1:17" s="52" customFormat="1" ht="15.75">
      <c r="A149" s="97"/>
      <c r="B149" s="64" t="s">
        <v>82</v>
      </c>
      <c r="C149" s="64"/>
      <c r="D149" s="26">
        <f>D143*2%</f>
        <v>11.228070175438598</v>
      </c>
      <c r="E149" s="49"/>
      <c r="F149" s="17"/>
      <c r="G149" s="15"/>
      <c r="H149" s="102"/>
      <c r="I149" s="65" t="s">
        <v>42</v>
      </c>
      <c r="J149" s="66"/>
      <c r="K149" s="42">
        <f>K144+K148+K146</f>
        <v>206.5964912280702</v>
      </c>
      <c r="L149" s="15"/>
      <c r="M149" s="15"/>
      <c r="N149" s="15"/>
      <c r="P149" s="51"/>
      <c r="Q149" s="51"/>
    </row>
    <row r="150" spans="1:17" s="52" customFormat="1" ht="15.75">
      <c r="A150" s="97"/>
      <c r="B150" s="64" t="s">
        <v>83</v>
      </c>
      <c r="C150" s="64"/>
      <c r="D150" s="26">
        <f>D143*3.5%</f>
        <v>19.649122807017548</v>
      </c>
      <c r="E150" s="49"/>
      <c r="F150" s="17"/>
      <c r="G150" s="15"/>
      <c r="H150" s="102"/>
      <c r="I150" s="15"/>
      <c r="J150" s="46"/>
      <c r="K150" s="15"/>
      <c r="L150" s="15"/>
      <c r="M150" s="15"/>
      <c r="N150" s="15"/>
      <c r="P150" s="51"/>
      <c r="Q150" s="51"/>
    </row>
    <row r="151" spans="1:17" s="52" customFormat="1" ht="15.75">
      <c r="A151" s="97"/>
      <c r="B151" s="65" t="s">
        <v>42</v>
      </c>
      <c r="C151" s="65"/>
      <c r="D151" s="42">
        <f>D144+D146+D148+D149+D150</f>
        <v>237.47368421052636</v>
      </c>
      <c r="E151" s="49"/>
      <c r="F151" s="17"/>
      <c r="G151" s="15"/>
      <c r="H151" s="102"/>
      <c r="I151" s="15"/>
      <c r="J151" s="46"/>
      <c r="K151" s="15"/>
      <c r="L151" s="15"/>
      <c r="M151" s="15"/>
      <c r="N151" s="15"/>
      <c r="P151" s="51"/>
      <c r="Q151" s="51"/>
    </row>
    <row r="152" spans="1:17" s="52" customFormat="1" ht="15">
      <c r="A152" s="97"/>
      <c r="B152" s="25"/>
      <c r="C152" s="23"/>
      <c r="D152" s="26"/>
      <c r="E152" s="49"/>
      <c r="F152" s="17"/>
      <c r="G152" s="15"/>
      <c r="H152" s="102"/>
      <c r="I152" s="15"/>
      <c r="J152" s="46"/>
      <c r="K152" s="15"/>
      <c r="L152" s="15"/>
      <c r="M152" s="15"/>
      <c r="N152" s="15"/>
      <c r="P152" s="51"/>
      <c r="Q152" s="51"/>
    </row>
    <row r="153" spans="1:17" s="52" customFormat="1" ht="15.75" thickBot="1">
      <c r="A153" s="97"/>
      <c r="B153" s="25"/>
      <c r="C153" s="23"/>
      <c r="D153" s="26"/>
      <c r="E153" s="49"/>
      <c r="F153" s="17"/>
      <c r="G153" s="15"/>
      <c r="H153" s="102"/>
      <c r="I153" s="15"/>
      <c r="J153" s="46"/>
      <c r="K153" s="15"/>
      <c r="L153" s="15"/>
      <c r="M153" s="15"/>
      <c r="N153" s="15"/>
      <c r="P153" s="51"/>
      <c r="Q153" s="51"/>
    </row>
    <row r="154" spans="1:17" s="52" customFormat="1" ht="30.75" customHeight="1" thickBot="1">
      <c r="A154" s="97"/>
      <c r="B154" s="79" t="s">
        <v>66</v>
      </c>
      <c r="C154" s="80"/>
      <c r="D154" s="81"/>
      <c r="E154" s="29"/>
      <c r="F154" s="15"/>
      <c r="G154" s="15"/>
      <c r="H154" s="103"/>
      <c r="I154" s="82" t="s">
        <v>52</v>
      </c>
      <c r="J154" s="83"/>
      <c r="K154" s="84"/>
      <c r="L154" s="15"/>
      <c r="M154" s="15"/>
      <c r="N154" s="15"/>
      <c r="P154" s="51"/>
      <c r="Q154" s="51"/>
    </row>
    <row r="155" spans="1:17" s="52" customFormat="1" ht="15">
      <c r="A155" s="97"/>
      <c r="B155" s="75" t="s">
        <v>33</v>
      </c>
      <c r="C155" s="75"/>
      <c r="D155" s="75"/>
      <c r="E155" s="29"/>
      <c r="F155" s="15"/>
      <c r="G155" s="15"/>
      <c r="H155" s="102"/>
      <c r="I155" s="77" t="s">
        <v>33</v>
      </c>
      <c r="J155" s="77"/>
      <c r="K155" s="77"/>
      <c r="L155" s="15"/>
      <c r="M155" s="15"/>
      <c r="N155" s="15"/>
      <c r="P155" s="51"/>
      <c r="Q155" s="51"/>
    </row>
    <row r="156" spans="1:17" s="52" customFormat="1" ht="15.75">
      <c r="A156" s="14"/>
      <c r="B156" s="64" t="s">
        <v>44</v>
      </c>
      <c r="C156" s="64"/>
      <c r="D156" s="42">
        <v>1000</v>
      </c>
      <c r="E156" s="29"/>
      <c r="F156" s="15"/>
      <c r="G156" s="15"/>
      <c r="H156" s="19"/>
      <c r="I156" s="64" t="s">
        <v>44</v>
      </c>
      <c r="J156" s="64"/>
      <c r="K156" s="42">
        <v>1000</v>
      </c>
      <c r="L156" s="15"/>
      <c r="M156" s="15"/>
      <c r="N156" s="15"/>
      <c r="P156" s="51"/>
      <c r="Q156" s="51"/>
    </row>
    <row r="157" spans="1:17" s="52" customFormat="1" ht="15.75">
      <c r="A157" s="14"/>
      <c r="B157" s="67" t="s">
        <v>35</v>
      </c>
      <c r="C157" s="71"/>
      <c r="D157" s="30">
        <v>0</v>
      </c>
      <c r="E157" s="29"/>
      <c r="F157" s="15"/>
      <c r="G157" s="15"/>
      <c r="H157" s="19"/>
      <c r="I157" s="67" t="s">
        <v>35</v>
      </c>
      <c r="J157" s="71"/>
      <c r="K157" s="30">
        <v>0</v>
      </c>
      <c r="L157" s="15"/>
      <c r="M157" s="15"/>
      <c r="N157" s="15"/>
      <c r="P157" s="51"/>
      <c r="Q157" s="51"/>
    </row>
    <row r="158" spans="1:17" s="52" customFormat="1" ht="15.75">
      <c r="A158" s="14"/>
      <c r="B158" s="67" t="s">
        <v>36</v>
      </c>
      <c r="C158" s="71"/>
      <c r="D158" s="32">
        <v>0</v>
      </c>
      <c r="E158" s="29"/>
      <c r="F158" s="15"/>
      <c r="G158" s="15"/>
      <c r="H158" s="19"/>
      <c r="I158" s="67" t="s">
        <v>36</v>
      </c>
      <c r="J158" s="71"/>
      <c r="K158" s="32">
        <v>0</v>
      </c>
      <c r="L158" s="15"/>
      <c r="M158" s="15"/>
      <c r="N158" s="15"/>
      <c r="P158" s="51"/>
      <c r="Q158" s="51"/>
    </row>
    <row r="159" spans="1:17" s="52" customFormat="1" ht="15.75">
      <c r="A159" s="14"/>
      <c r="B159" s="64" t="s">
        <v>37</v>
      </c>
      <c r="C159" s="67"/>
      <c r="D159" s="33">
        <f>((D156/1.25)*(100%-D157)/1.25/1.14*(100%-D158))</f>
        <v>561.4035087719299</v>
      </c>
      <c r="E159" s="29"/>
      <c r="F159" s="15"/>
      <c r="G159" s="15"/>
      <c r="H159" s="19"/>
      <c r="I159" s="64" t="s">
        <v>37</v>
      </c>
      <c r="J159" s="67"/>
      <c r="K159" s="33">
        <f>((K156/1.25)*(100%-K157)/1.25/1.14*(100%-K158))</f>
        <v>561.4035087719299</v>
      </c>
      <c r="L159" s="15"/>
      <c r="M159" s="15"/>
      <c r="N159" s="15"/>
      <c r="P159" s="51"/>
      <c r="Q159" s="51"/>
    </row>
    <row r="160" spans="1:17" s="52" customFormat="1" ht="15.75">
      <c r="A160" s="14"/>
      <c r="B160" s="64" t="s">
        <v>38</v>
      </c>
      <c r="C160" s="67"/>
      <c r="D160" s="34">
        <f>D159*25%</f>
        <v>140.35087719298247</v>
      </c>
      <c r="E160" s="29"/>
      <c r="F160" s="15"/>
      <c r="G160" s="15"/>
      <c r="H160" s="19"/>
      <c r="I160" s="64" t="s">
        <v>38</v>
      </c>
      <c r="J160" s="67"/>
      <c r="K160" s="34">
        <f>K159*25%</f>
        <v>140.35087719298247</v>
      </c>
      <c r="L160" s="15"/>
      <c r="M160" s="15"/>
      <c r="N160" s="15"/>
      <c r="P160" s="51"/>
      <c r="Q160" s="51"/>
    </row>
    <row r="161" spans="1:17" s="52" customFormat="1" ht="15.75">
      <c r="A161" s="14"/>
      <c r="B161" s="64" t="s">
        <v>39</v>
      </c>
      <c r="C161" s="67"/>
      <c r="D161" s="37">
        <v>0</v>
      </c>
      <c r="E161" s="29"/>
      <c r="F161" s="15"/>
      <c r="G161" s="15"/>
      <c r="H161" s="19"/>
      <c r="I161" s="64" t="s">
        <v>39</v>
      </c>
      <c r="J161" s="67"/>
      <c r="K161" s="37">
        <v>0</v>
      </c>
      <c r="L161" s="15"/>
      <c r="M161" s="15"/>
      <c r="N161" s="15"/>
      <c r="P161" s="51"/>
      <c r="Q161" s="51"/>
    </row>
    <row r="162" spans="1:17" s="52" customFormat="1" ht="15.75">
      <c r="A162" s="14"/>
      <c r="B162" s="64" t="s">
        <v>53</v>
      </c>
      <c r="C162" s="67"/>
      <c r="D162" s="34">
        <v>10000</v>
      </c>
      <c r="E162" s="29"/>
      <c r="F162" s="15"/>
      <c r="G162" s="15"/>
      <c r="H162" s="19"/>
      <c r="I162" s="64" t="s">
        <v>53</v>
      </c>
      <c r="J162" s="67"/>
      <c r="K162" s="34">
        <v>10000</v>
      </c>
      <c r="L162" s="15"/>
      <c r="M162" s="15"/>
      <c r="N162" s="15"/>
      <c r="P162" s="51"/>
      <c r="Q162" s="51"/>
    </row>
    <row r="163" spans="1:17" s="52" customFormat="1" ht="15.75">
      <c r="A163" s="14"/>
      <c r="B163" s="64" t="s">
        <v>41</v>
      </c>
      <c r="C163" s="67"/>
      <c r="D163" s="37">
        <f>D159+D160+D162</f>
        <v>10701.754385964912</v>
      </c>
      <c r="E163" s="29"/>
      <c r="F163" s="15"/>
      <c r="G163" s="15"/>
      <c r="H163" s="19"/>
      <c r="I163" s="64" t="s">
        <v>41</v>
      </c>
      <c r="J163" s="67"/>
      <c r="K163" s="37">
        <f>K159+K160+K162</f>
        <v>10701.754385964912</v>
      </c>
      <c r="L163" s="15"/>
      <c r="M163" s="15"/>
      <c r="N163" s="15"/>
      <c r="P163" s="51"/>
      <c r="Q163" s="51"/>
    </row>
    <row r="164" spans="1:17" s="52" customFormat="1" ht="15.75">
      <c r="A164" s="14"/>
      <c r="B164" s="64" t="s">
        <v>80</v>
      </c>
      <c r="C164" s="67"/>
      <c r="D164" s="34">
        <f>D163*14%</f>
        <v>1498.2456140350878</v>
      </c>
      <c r="E164" s="29"/>
      <c r="F164" s="15"/>
      <c r="G164" s="15"/>
      <c r="H164" s="19"/>
      <c r="I164" s="64" t="s">
        <v>80</v>
      </c>
      <c r="J164" s="67"/>
      <c r="K164" s="26">
        <f>K163*14%</f>
        <v>1498.2456140350878</v>
      </c>
      <c r="L164" s="15"/>
      <c r="M164" s="15"/>
      <c r="N164" s="15"/>
      <c r="P164" s="51"/>
      <c r="Q164" s="51"/>
    </row>
    <row r="165" spans="1:17" s="52" customFormat="1" ht="15.75">
      <c r="A165" s="14"/>
      <c r="B165" s="64" t="s">
        <v>82</v>
      </c>
      <c r="C165" s="64"/>
      <c r="D165" s="26">
        <f>D159*2%</f>
        <v>11.228070175438598</v>
      </c>
      <c r="E165" s="29"/>
      <c r="F165" s="15"/>
      <c r="G165" s="15"/>
      <c r="H165" s="19"/>
      <c r="I165" s="65" t="s">
        <v>42</v>
      </c>
      <c r="J165" s="66"/>
      <c r="K165" s="42">
        <f>K160+K164+K162</f>
        <v>11638.59649122807</v>
      </c>
      <c r="L165" s="15"/>
      <c r="M165" s="15"/>
      <c r="N165" s="15"/>
      <c r="P165" s="51"/>
      <c r="Q165" s="51"/>
    </row>
    <row r="166" spans="1:17" s="52" customFormat="1" ht="15.75">
      <c r="A166" s="14"/>
      <c r="B166" s="64" t="s">
        <v>83</v>
      </c>
      <c r="C166" s="64"/>
      <c r="D166" s="26">
        <f>D159*3.5%</f>
        <v>19.649122807017548</v>
      </c>
      <c r="E166" s="29"/>
      <c r="F166" s="15"/>
      <c r="G166" s="15"/>
      <c r="H166" s="19"/>
      <c r="I166" s="15"/>
      <c r="J166" s="15"/>
      <c r="K166" s="15"/>
      <c r="L166" s="15"/>
      <c r="M166" s="15"/>
      <c r="N166" s="15"/>
      <c r="P166" s="51"/>
      <c r="Q166" s="51"/>
    </row>
    <row r="167" spans="1:17" s="52" customFormat="1" ht="15.75">
      <c r="A167" s="14"/>
      <c r="B167" s="65" t="s">
        <v>42</v>
      </c>
      <c r="C167" s="66"/>
      <c r="D167" s="42">
        <f>D160+D162+D164+D165+D166</f>
        <v>11669.473684210527</v>
      </c>
      <c r="E167" s="29"/>
      <c r="F167" s="15"/>
      <c r="G167" s="15"/>
      <c r="H167" s="19"/>
      <c r="I167" s="15"/>
      <c r="J167" s="15"/>
      <c r="K167" s="15"/>
      <c r="L167" s="15"/>
      <c r="M167" s="15"/>
      <c r="N167" s="15"/>
      <c r="P167" s="51"/>
      <c r="Q167" s="51"/>
    </row>
    <row r="168" spans="1:17" s="52" customFormat="1" ht="15">
      <c r="A168" s="14"/>
      <c r="B168" s="25"/>
      <c r="C168" s="23"/>
      <c r="D168" s="26"/>
      <c r="E168" s="29"/>
      <c r="F168" s="15"/>
      <c r="G168" s="15"/>
      <c r="H168" s="19"/>
      <c r="I168" s="15"/>
      <c r="J168" s="46"/>
      <c r="K168" s="15"/>
      <c r="L168" s="15"/>
      <c r="M168" s="15"/>
      <c r="N168" s="15"/>
      <c r="P168" s="51"/>
      <c r="Q168" s="51"/>
    </row>
    <row r="169" spans="1:17" s="52" customFormat="1" ht="15.75" thickBot="1">
      <c r="A169" s="14"/>
      <c r="B169" s="20"/>
      <c r="C169" s="18"/>
      <c r="D169" s="21"/>
      <c r="E169" s="29"/>
      <c r="F169" s="15"/>
      <c r="G169" s="15"/>
      <c r="H169" s="19"/>
      <c r="I169" s="15"/>
      <c r="J169" s="46"/>
      <c r="K169" s="15"/>
      <c r="L169" s="15"/>
      <c r="M169" s="15"/>
      <c r="N169" s="15"/>
      <c r="P169" s="51"/>
      <c r="Q169" s="51"/>
    </row>
    <row r="170" spans="1:17" s="52" customFormat="1" ht="37.5" customHeight="1" thickBot="1">
      <c r="A170" s="14"/>
      <c r="B170" s="72" t="s">
        <v>54</v>
      </c>
      <c r="C170" s="73"/>
      <c r="D170" s="74"/>
      <c r="E170" s="29"/>
      <c r="F170" s="15"/>
      <c r="G170" s="15"/>
      <c r="H170" s="60"/>
      <c r="I170" s="72" t="s">
        <v>55</v>
      </c>
      <c r="J170" s="73"/>
      <c r="K170" s="74"/>
      <c r="L170" s="15"/>
      <c r="M170" s="15"/>
      <c r="N170" s="15"/>
      <c r="P170" s="51"/>
      <c r="Q170" s="51"/>
    </row>
    <row r="171" spans="1:17" s="52" customFormat="1" ht="15">
      <c r="A171" s="14"/>
      <c r="B171" s="75" t="s">
        <v>33</v>
      </c>
      <c r="C171" s="75"/>
      <c r="D171" s="75"/>
      <c r="E171" s="29"/>
      <c r="F171" s="15"/>
      <c r="G171" s="15"/>
      <c r="H171" s="19"/>
      <c r="I171" s="76" t="s">
        <v>33</v>
      </c>
      <c r="J171" s="77"/>
      <c r="K171" s="77"/>
      <c r="L171" s="15"/>
      <c r="M171" s="15"/>
      <c r="N171" s="15"/>
      <c r="P171" s="51"/>
      <c r="Q171" s="51"/>
    </row>
    <row r="172" spans="1:17" s="52" customFormat="1" ht="15.75">
      <c r="A172" s="14"/>
      <c r="B172" s="78" t="s">
        <v>44</v>
      </c>
      <c r="C172" s="78"/>
      <c r="D172" s="42">
        <v>1000</v>
      </c>
      <c r="E172" s="29"/>
      <c r="F172" s="15"/>
      <c r="G172" s="15"/>
      <c r="H172" s="19"/>
      <c r="I172" s="70" t="s">
        <v>44</v>
      </c>
      <c r="J172" s="64"/>
      <c r="K172" s="42">
        <v>1000</v>
      </c>
      <c r="L172" s="15"/>
      <c r="M172" s="15"/>
      <c r="N172" s="15"/>
      <c r="P172" s="51"/>
      <c r="Q172" s="51"/>
    </row>
    <row r="173" spans="1:17" s="52" customFormat="1" ht="15.75">
      <c r="A173" s="14"/>
      <c r="B173" s="67" t="s">
        <v>35</v>
      </c>
      <c r="C173" s="71"/>
      <c r="D173" s="30">
        <v>0</v>
      </c>
      <c r="E173" s="29"/>
      <c r="F173" s="15"/>
      <c r="G173" s="15"/>
      <c r="H173" s="19"/>
      <c r="I173" s="68" t="s">
        <v>35</v>
      </c>
      <c r="J173" s="67"/>
      <c r="K173" s="30">
        <v>0</v>
      </c>
      <c r="L173" s="15"/>
      <c r="M173" s="15"/>
      <c r="N173" s="15"/>
      <c r="P173" s="51"/>
      <c r="Q173" s="51"/>
    </row>
    <row r="174" spans="1:17" s="52" customFormat="1" ht="15.75">
      <c r="A174" s="14"/>
      <c r="B174" s="67" t="s">
        <v>36</v>
      </c>
      <c r="C174" s="71"/>
      <c r="D174" s="32">
        <v>0</v>
      </c>
      <c r="E174" s="29"/>
      <c r="F174" s="15"/>
      <c r="G174" s="15"/>
      <c r="H174" s="19"/>
      <c r="I174" s="68" t="s">
        <v>36</v>
      </c>
      <c r="J174" s="67"/>
      <c r="K174" s="32">
        <v>0</v>
      </c>
      <c r="L174" s="15"/>
      <c r="M174" s="15"/>
      <c r="N174" s="15"/>
      <c r="P174" s="51"/>
      <c r="Q174" s="51"/>
    </row>
    <row r="175" spans="1:17" s="52" customFormat="1" ht="15">
      <c r="A175" s="14"/>
      <c r="B175" s="67" t="s">
        <v>37</v>
      </c>
      <c r="C175" s="67"/>
      <c r="D175" s="33">
        <f>((D172/1.25)*(100%-D173)/1.14)*(100%-D174)</f>
        <v>701.7543859649123</v>
      </c>
      <c r="E175" s="29"/>
      <c r="F175" s="15"/>
      <c r="G175" s="15"/>
      <c r="H175" s="19"/>
      <c r="I175" s="68" t="s">
        <v>37</v>
      </c>
      <c r="J175" s="67"/>
      <c r="K175" s="33">
        <f>((K172/1.25)*(100%-K173)/1.14)*(100%-K174)</f>
        <v>701.7543859649123</v>
      </c>
      <c r="L175" s="15"/>
      <c r="M175" s="15"/>
      <c r="N175" s="15"/>
      <c r="P175" s="51"/>
      <c r="Q175" s="51"/>
    </row>
    <row r="176" spans="1:17" s="52" customFormat="1" ht="15.75">
      <c r="A176" s="14"/>
      <c r="B176" s="64" t="s">
        <v>51</v>
      </c>
      <c r="C176" s="67"/>
      <c r="D176" s="34">
        <v>0</v>
      </c>
      <c r="E176" s="29"/>
      <c r="F176" s="15"/>
      <c r="G176" s="15"/>
      <c r="H176" s="19"/>
      <c r="I176" s="70" t="s">
        <v>51</v>
      </c>
      <c r="J176" s="64"/>
      <c r="K176" s="34"/>
      <c r="L176" s="15"/>
      <c r="M176" s="15"/>
      <c r="N176" s="15"/>
      <c r="P176" s="51"/>
      <c r="Q176" s="51"/>
    </row>
    <row r="177" spans="1:17" s="52" customFormat="1" ht="15">
      <c r="A177" s="14"/>
      <c r="B177" s="67" t="s">
        <v>39</v>
      </c>
      <c r="C177" s="67"/>
      <c r="D177" s="37">
        <v>0</v>
      </c>
      <c r="E177" s="29"/>
      <c r="F177" s="15"/>
      <c r="G177" s="15"/>
      <c r="H177" s="19"/>
      <c r="I177" s="68" t="s">
        <v>39</v>
      </c>
      <c r="J177" s="67"/>
      <c r="K177" s="37">
        <v>0</v>
      </c>
      <c r="L177" s="15"/>
      <c r="M177" s="15"/>
      <c r="N177" s="15"/>
      <c r="P177" s="51"/>
      <c r="Q177" s="51"/>
    </row>
    <row r="178" spans="1:17" s="52" customFormat="1" ht="15.75">
      <c r="A178" s="14"/>
      <c r="B178" s="64" t="s">
        <v>73</v>
      </c>
      <c r="C178" s="67"/>
      <c r="D178" s="34">
        <v>0</v>
      </c>
      <c r="E178" s="29"/>
      <c r="F178" s="15"/>
      <c r="G178" s="15"/>
      <c r="H178" s="19"/>
      <c r="I178" s="70" t="s">
        <v>73</v>
      </c>
      <c r="J178" s="64"/>
      <c r="K178" s="34">
        <v>0</v>
      </c>
      <c r="L178" s="15"/>
      <c r="M178" s="15"/>
      <c r="N178" s="15"/>
      <c r="P178" s="51"/>
      <c r="Q178" s="51"/>
    </row>
    <row r="179" spans="1:17" s="52" customFormat="1" ht="15.75">
      <c r="A179" s="14"/>
      <c r="B179" s="67" t="s">
        <v>41</v>
      </c>
      <c r="C179" s="67"/>
      <c r="D179" s="34">
        <f>D175+D178</f>
        <v>701.7543859649123</v>
      </c>
      <c r="E179" s="29"/>
      <c r="F179" s="15"/>
      <c r="G179" s="15"/>
      <c r="H179" s="19"/>
      <c r="I179" s="68" t="s">
        <v>41</v>
      </c>
      <c r="J179" s="67"/>
      <c r="K179" s="37">
        <v>0</v>
      </c>
      <c r="L179" s="15"/>
      <c r="M179" s="15"/>
      <c r="N179" s="15"/>
      <c r="P179" s="51"/>
      <c r="Q179" s="51"/>
    </row>
    <row r="180" spans="1:17" s="52" customFormat="1" ht="15.75">
      <c r="A180" s="14"/>
      <c r="B180" s="64" t="s">
        <v>80</v>
      </c>
      <c r="C180" s="67"/>
      <c r="D180" s="34">
        <f>D179*14%</f>
        <v>98.24561403508774</v>
      </c>
      <c r="E180" s="29"/>
      <c r="F180" s="15"/>
      <c r="G180" s="15"/>
      <c r="H180" s="19"/>
      <c r="I180" s="64" t="s">
        <v>80</v>
      </c>
      <c r="J180" s="67"/>
      <c r="K180" s="34">
        <f>14/100*K175</f>
        <v>98.24561403508774</v>
      </c>
      <c r="L180" s="15"/>
      <c r="M180" s="15"/>
      <c r="N180" s="15"/>
      <c r="P180" s="51"/>
      <c r="Q180" s="51"/>
    </row>
    <row r="181" spans="1:17" s="52" customFormat="1" ht="15.75">
      <c r="A181" s="14"/>
      <c r="B181" s="64" t="s">
        <v>82</v>
      </c>
      <c r="C181" s="64"/>
      <c r="D181" s="34">
        <f>D175*2%</f>
        <v>14.035087719298247</v>
      </c>
      <c r="E181" s="29"/>
      <c r="F181" s="15"/>
      <c r="G181" s="15"/>
      <c r="H181" s="19"/>
      <c r="I181" s="69" t="s">
        <v>42</v>
      </c>
      <c r="J181" s="65"/>
      <c r="K181" s="42">
        <f>K180</f>
        <v>98.24561403508774</v>
      </c>
      <c r="L181" s="15"/>
      <c r="M181" s="15"/>
      <c r="N181" s="15"/>
      <c r="P181" s="51"/>
      <c r="Q181" s="51"/>
    </row>
    <row r="182" spans="1:17" s="52" customFormat="1" ht="15.75">
      <c r="A182" s="14"/>
      <c r="B182" s="64" t="s">
        <v>83</v>
      </c>
      <c r="C182" s="64"/>
      <c r="D182" s="34">
        <f>D175*3.5%</f>
        <v>24.561403508771935</v>
      </c>
      <c r="E182" s="29"/>
      <c r="F182" s="15"/>
      <c r="G182" s="15"/>
      <c r="H182" s="19"/>
      <c r="I182" s="15"/>
      <c r="J182" s="46"/>
      <c r="K182" s="15"/>
      <c r="L182" s="15"/>
      <c r="M182" s="15"/>
      <c r="N182" s="15"/>
      <c r="P182" s="51"/>
      <c r="Q182" s="51"/>
    </row>
    <row r="183" spans="1:17" s="52" customFormat="1" ht="15.75">
      <c r="A183" s="14"/>
      <c r="B183" s="65" t="s">
        <v>42</v>
      </c>
      <c r="C183" s="66"/>
      <c r="D183" s="42">
        <f>D178+D180+D181+D182</f>
        <v>136.84210526315792</v>
      </c>
      <c r="E183" s="29"/>
      <c r="F183" s="15"/>
      <c r="G183" s="15"/>
      <c r="H183" s="19"/>
      <c r="I183" s="15"/>
      <c r="J183" s="46"/>
      <c r="K183" s="15"/>
      <c r="L183" s="15"/>
      <c r="M183" s="15"/>
      <c r="N183" s="15"/>
      <c r="P183" s="51"/>
      <c r="Q183" s="51"/>
    </row>
    <row r="184" spans="1:17" s="52" customFormat="1" ht="15">
      <c r="A184" s="14"/>
      <c r="B184" s="20"/>
      <c r="C184" s="18"/>
      <c r="D184" s="21"/>
      <c r="E184" s="29"/>
      <c r="F184" s="15"/>
      <c r="G184" s="15"/>
      <c r="H184" s="19"/>
      <c r="I184" s="15"/>
      <c r="J184" s="46"/>
      <c r="K184" s="15"/>
      <c r="L184" s="15"/>
      <c r="M184" s="15"/>
      <c r="N184" s="15"/>
      <c r="P184" s="51"/>
      <c r="Q184" s="51"/>
    </row>
    <row r="185" spans="1:17" s="52" customFormat="1" ht="15">
      <c r="A185" s="14"/>
      <c r="B185" s="20"/>
      <c r="C185" s="18"/>
      <c r="D185" s="21"/>
      <c r="E185" s="29"/>
      <c r="F185" s="15"/>
      <c r="G185" s="15"/>
      <c r="H185" s="19"/>
      <c r="I185" s="15"/>
      <c r="J185" s="46"/>
      <c r="K185" s="15"/>
      <c r="L185" s="15"/>
      <c r="M185" s="15"/>
      <c r="N185" s="15"/>
      <c r="P185" s="51"/>
      <c r="Q185" s="51"/>
    </row>
    <row r="186" spans="1:17" s="52" customFormat="1" ht="15.75" thickBot="1">
      <c r="A186" s="14"/>
      <c r="B186" s="20"/>
      <c r="C186" s="18"/>
      <c r="D186" s="21"/>
      <c r="E186" s="29"/>
      <c r="F186" s="15"/>
      <c r="G186" s="15"/>
      <c r="H186" s="19"/>
      <c r="I186" s="15"/>
      <c r="J186" s="46"/>
      <c r="K186" s="15"/>
      <c r="L186" s="15"/>
      <c r="M186" s="15"/>
      <c r="N186" s="15"/>
      <c r="P186" s="51"/>
      <c r="Q186" s="51"/>
    </row>
    <row r="187" spans="1:17" s="52" customFormat="1" ht="39.75" customHeight="1" thickBot="1">
      <c r="A187" s="14"/>
      <c r="B187" s="72" t="s">
        <v>56</v>
      </c>
      <c r="C187" s="73"/>
      <c r="D187" s="74"/>
      <c r="E187" s="29"/>
      <c r="F187" s="15"/>
      <c r="G187" s="15"/>
      <c r="H187" s="60"/>
      <c r="I187" s="72" t="s">
        <v>57</v>
      </c>
      <c r="J187" s="73"/>
      <c r="K187" s="74"/>
      <c r="L187" s="15"/>
      <c r="M187" s="15"/>
      <c r="N187" s="15"/>
      <c r="P187" s="51"/>
      <c r="Q187" s="51"/>
    </row>
    <row r="188" spans="1:17" s="52" customFormat="1" ht="15">
      <c r="A188" s="14"/>
      <c r="B188" s="75" t="s">
        <v>33</v>
      </c>
      <c r="C188" s="75"/>
      <c r="D188" s="75"/>
      <c r="E188" s="29"/>
      <c r="F188" s="15"/>
      <c r="G188" s="15"/>
      <c r="H188" s="19"/>
      <c r="I188" s="76" t="s">
        <v>33</v>
      </c>
      <c r="J188" s="77"/>
      <c r="K188" s="77"/>
      <c r="L188" s="15"/>
      <c r="M188" s="15"/>
      <c r="N188" s="15"/>
      <c r="P188" s="51"/>
      <c r="Q188" s="51"/>
    </row>
    <row r="189" spans="1:17" s="52" customFormat="1" ht="15.75">
      <c r="A189" s="14"/>
      <c r="B189" s="78" t="s">
        <v>44</v>
      </c>
      <c r="C189" s="78"/>
      <c r="D189" s="42">
        <v>1000</v>
      </c>
      <c r="E189" s="29"/>
      <c r="F189" s="15"/>
      <c r="G189" s="15"/>
      <c r="H189" s="19"/>
      <c r="I189" s="70" t="s">
        <v>44</v>
      </c>
      <c r="J189" s="64"/>
      <c r="K189" s="42">
        <v>1000</v>
      </c>
      <c r="L189" s="15"/>
      <c r="M189" s="15"/>
      <c r="N189" s="15"/>
      <c r="P189" s="51"/>
      <c r="Q189" s="51"/>
    </row>
    <row r="190" spans="1:17" s="52" customFormat="1" ht="15.75">
      <c r="A190" s="14"/>
      <c r="B190" s="67" t="s">
        <v>35</v>
      </c>
      <c r="C190" s="71"/>
      <c r="D190" s="30">
        <v>0</v>
      </c>
      <c r="E190" s="29"/>
      <c r="F190" s="15"/>
      <c r="G190" s="15"/>
      <c r="H190" s="19"/>
      <c r="I190" s="68" t="s">
        <v>35</v>
      </c>
      <c r="J190" s="67"/>
      <c r="K190" s="30">
        <v>0</v>
      </c>
      <c r="L190" s="15"/>
      <c r="M190" s="15"/>
      <c r="N190" s="15"/>
      <c r="P190" s="51"/>
      <c r="Q190" s="51"/>
    </row>
    <row r="191" spans="1:17" s="52" customFormat="1" ht="15.75">
      <c r="A191" s="14"/>
      <c r="B191" s="67" t="s">
        <v>36</v>
      </c>
      <c r="C191" s="71"/>
      <c r="D191" s="32">
        <v>0</v>
      </c>
      <c r="E191" s="29"/>
      <c r="F191" s="15"/>
      <c r="G191" s="15"/>
      <c r="H191" s="19"/>
      <c r="I191" s="68" t="s">
        <v>36</v>
      </c>
      <c r="J191" s="67"/>
      <c r="K191" s="32">
        <v>0</v>
      </c>
      <c r="L191" s="15"/>
      <c r="M191" s="15"/>
      <c r="N191" s="15"/>
      <c r="P191" s="51"/>
      <c r="Q191" s="51"/>
    </row>
    <row r="192" spans="1:17" s="52" customFormat="1" ht="15">
      <c r="A192" s="14"/>
      <c r="B192" s="67" t="s">
        <v>37</v>
      </c>
      <c r="C192" s="67"/>
      <c r="D192" s="33">
        <f>((D189/1.25)*(100%-D190))*(100%-D191)</f>
        <v>800</v>
      </c>
      <c r="E192" s="29"/>
      <c r="F192" s="15"/>
      <c r="G192" s="15"/>
      <c r="H192" s="19"/>
      <c r="I192" s="68" t="s">
        <v>37</v>
      </c>
      <c r="J192" s="67"/>
      <c r="K192" s="33">
        <f>((K189/1.25)*(100%-K190))*(100%-K191)</f>
        <v>800</v>
      </c>
      <c r="L192" s="15"/>
      <c r="M192" s="15"/>
      <c r="N192" s="15"/>
      <c r="P192" s="51"/>
      <c r="Q192" s="51"/>
    </row>
    <row r="193" spans="1:17" s="52" customFormat="1" ht="15.75">
      <c r="A193" s="14"/>
      <c r="B193" s="64" t="s">
        <v>51</v>
      </c>
      <c r="C193" s="67"/>
      <c r="D193" s="34">
        <v>0</v>
      </c>
      <c r="E193" s="29"/>
      <c r="F193" s="15"/>
      <c r="G193" s="15"/>
      <c r="H193" s="19"/>
      <c r="I193" s="70" t="s">
        <v>51</v>
      </c>
      <c r="J193" s="64"/>
      <c r="K193" s="34"/>
      <c r="L193" s="15"/>
      <c r="M193" s="15"/>
      <c r="N193" s="15"/>
      <c r="P193" s="51"/>
      <c r="Q193" s="51"/>
    </row>
    <row r="194" spans="1:17" s="52" customFormat="1" ht="15">
      <c r="A194" s="14"/>
      <c r="B194" s="67" t="s">
        <v>39</v>
      </c>
      <c r="C194" s="67"/>
      <c r="D194" s="37">
        <v>0</v>
      </c>
      <c r="E194" s="29"/>
      <c r="F194" s="15"/>
      <c r="G194" s="15"/>
      <c r="H194" s="19"/>
      <c r="I194" s="68" t="s">
        <v>39</v>
      </c>
      <c r="J194" s="67"/>
      <c r="K194" s="37">
        <v>0</v>
      </c>
      <c r="L194" s="15"/>
      <c r="M194" s="15"/>
      <c r="N194" s="15"/>
      <c r="P194" s="51"/>
      <c r="Q194" s="51"/>
    </row>
    <row r="195" spans="1:17" s="52" customFormat="1" ht="15.75">
      <c r="A195" s="14"/>
      <c r="B195" s="64" t="s">
        <v>73</v>
      </c>
      <c r="C195" s="67"/>
      <c r="D195" s="34">
        <v>0</v>
      </c>
      <c r="E195" s="29"/>
      <c r="F195" s="15"/>
      <c r="G195" s="15"/>
      <c r="H195" s="19"/>
      <c r="I195" s="70" t="s">
        <v>73</v>
      </c>
      <c r="J195" s="64"/>
      <c r="K195" s="34">
        <v>0</v>
      </c>
      <c r="L195" s="15"/>
      <c r="M195" s="15"/>
      <c r="N195" s="15"/>
      <c r="P195" s="51"/>
      <c r="Q195" s="51"/>
    </row>
    <row r="196" spans="1:17" s="52" customFormat="1" ht="15.75">
      <c r="A196" s="14"/>
      <c r="B196" s="67" t="s">
        <v>41</v>
      </c>
      <c r="C196" s="67"/>
      <c r="D196" s="34">
        <v>0</v>
      </c>
      <c r="E196" s="29"/>
      <c r="F196" s="15"/>
      <c r="G196" s="15"/>
      <c r="H196" s="19"/>
      <c r="I196" s="68" t="s">
        <v>41</v>
      </c>
      <c r="J196" s="67"/>
      <c r="K196" s="37">
        <v>0</v>
      </c>
      <c r="L196" s="15"/>
      <c r="M196" s="15"/>
      <c r="N196" s="15"/>
      <c r="P196" s="51"/>
      <c r="Q196" s="51"/>
    </row>
    <row r="197" spans="1:17" s="52" customFormat="1" ht="15.75">
      <c r="A197" s="14"/>
      <c r="B197" s="64" t="s">
        <v>84</v>
      </c>
      <c r="C197" s="67"/>
      <c r="D197" s="34">
        <f>D196*14%</f>
        <v>0</v>
      </c>
      <c r="E197" s="47"/>
      <c r="F197" s="15"/>
      <c r="G197" s="15"/>
      <c r="H197" s="19"/>
      <c r="I197" s="64" t="s">
        <v>80</v>
      </c>
      <c r="J197" s="67"/>
      <c r="K197" s="34">
        <v>0</v>
      </c>
      <c r="L197" s="15"/>
      <c r="M197" s="15"/>
      <c r="N197" s="15"/>
      <c r="P197" s="51"/>
      <c r="Q197" s="51"/>
    </row>
    <row r="198" spans="1:17" s="52" customFormat="1" ht="15.75">
      <c r="A198" s="14"/>
      <c r="B198" s="64" t="s">
        <v>82</v>
      </c>
      <c r="C198" s="64"/>
      <c r="D198" s="34">
        <f>D192*2%</f>
        <v>16</v>
      </c>
      <c r="E198" s="29"/>
      <c r="F198" s="15"/>
      <c r="G198" s="15"/>
      <c r="H198" s="19"/>
      <c r="I198" s="69" t="s">
        <v>42</v>
      </c>
      <c r="J198" s="65"/>
      <c r="K198" s="42">
        <f>K197</f>
        <v>0</v>
      </c>
      <c r="L198" s="15"/>
      <c r="M198" s="15"/>
      <c r="N198" s="15"/>
      <c r="P198" s="51"/>
      <c r="Q198" s="51"/>
    </row>
    <row r="199" spans="1:17" s="52" customFormat="1" ht="15.75">
      <c r="A199" s="14"/>
      <c r="B199" s="64" t="s">
        <v>83</v>
      </c>
      <c r="C199" s="64"/>
      <c r="D199" s="34">
        <f>D192*3.5%</f>
        <v>28.000000000000004</v>
      </c>
      <c r="E199" s="29"/>
      <c r="F199" s="15"/>
      <c r="G199" s="15"/>
      <c r="H199" s="19"/>
      <c r="I199" s="15"/>
      <c r="J199" s="46"/>
      <c r="K199" s="15"/>
      <c r="L199" s="15"/>
      <c r="M199" s="15"/>
      <c r="N199" s="15"/>
      <c r="P199" s="51"/>
      <c r="Q199" s="51"/>
    </row>
    <row r="200" spans="1:17" s="52" customFormat="1" ht="15.75">
      <c r="A200" s="14"/>
      <c r="B200" s="65" t="s">
        <v>42</v>
      </c>
      <c r="C200" s="66"/>
      <c r="D200" s="42">
        <f>D195+D197+D198+D199</f>
        <v>44</v>
      </c>
      <c r="E200" s="29"/>
      <c r="F200" s="15"/>
      <c r="G200" s="15"/>
      <c r="H200" s="19"/>
      <c r="I200" s="15"/>
      <c r="J200" s="46"/>
      <c r="K200" s="15"/>
      <c r="L200" s="15"/>
      <c r="M200" s="15"/>
      <c r="N200" s="15"/>
      <c r="P200" s="51"/>
      <c r="Q200" s="51"/>
    </row>
  </sheetData>
  <sheetProtection/>
  <mergeCells count="297">
    <mergeCell ref="A1:A155"/>
    <mergeCell ref="B1:G1"/>
    <mergeCell ref="H1:H155"/>
    <mergeCell ref="I1:N1"/>
    <mergeCell ref="B2:C2"/>
    <mergeCell ref="D2:G21"/>
    <mergeCell ref="I2:J2"/>
    <mergeCell ref="K2:N19"/>
    <mergeCell ref="B14:C14"/>
    <mergeCell ref="B15:C15"/>
    <mergeCell ref="B22:D22"/>
    <mergeCell ref="F22:G22"/>
    <mergeCell ref="I22:K22"/>
    <mergeCell ref="M22:N22"/>
    <mergeCell ref="B23:D23"/>
    <mergeCell ref="I23:K23"/>
    <mergeCell ref="B24:C24"/>
    <mergeCell ref="I24:J24"/>
    <mergeCell ref="B25:C25"/>
    <mergeCell ref="I25:J25"/>
    <mergeCell ref="B26:C26"/>
    <mergeCell ref="I26:J26"/>
    <mergeCell ref="B27:C27"/>
    <mergeCell ref="I27:J27"/>
    <mergeCell ref="B28:C28"/>
    <mergeCell ref="I28:J28"/>
    <mergeCell ref="B29:C29"/>
    <mergeCell ref="I29:J29"/>
    <mergeCell ref="B30:C30"/>
    <mergeCell ref="I30:J30"/>
    <mergeCell ref="B31:C31"/>
    <mergeCell ref="I31:J31"/>
    <mergeCell ref="B32:C32"/>
    <mergeCell ref="I32:J32"/>
    <mergeCell ref="B33:C33"/>
    <mergeCell ref="I33:J33"/>
    <mergeCell ref="B34:C34"/>
    <mergeCell ref="I34:J34"/>
    <mergeCell ref="B35:C35"/>
    <mergeCell ref="I35:J35"/>
    <mergeCell ref="B39:D39"/>
    <mergeCell ref="I39:K39"/>
    <mergeCell ref="B40:D40"/>
    <mergeCell ref="I40:K40"/>
    <mergeCell ref="B41:C41"/>
    <mergeCell ref="I41:J41"/>
    <mergeCell ref="B42:C42"/>
    <mergeCell ref="I42:J42"/>
    <mergeCell ref="B43:C43"/>
    <mergeCell ref="I43:J43"/>
    <mergeCell ref="B44:C44"/>
    <mergeCell ref="I44:J44"/>
    <mergeCell ref="B45:C45"/>
    <mergeCell ref="I45:J45"/>
    <mergeCell ref="B46:C46"/>
    <mergeCell ref="I46:J46"/>
    <mergeCell ref="B47:C47"/>
    <mergeCell ref="I47:J47"/>
    <mergeCell ref="B48:C48"/>
    <mergeCell ref="I48:J48"/>
    <mergeCell ref="B49:C49"/>
    <mergeCell ref="I49:J49"/>
    <mergeCell ref="B50:C50"/>
    <mergeCell ref="I50:J50"/>
    <mergeCell ref="B51:C51"/>
    <mergeCell ref="B52:C52"/>
    <mergeCell ref="B56:D56"/>
    <mergeCell ref="I56:K56"/>
    <mergeCell ref="B57:D57"/>
    <mergeCell ref="I57:K57"/>
    <mergeCell ref="B58:C58"/>
    <mergeCell ref="I58:J58"/>
    <mergeCell ref="B59:C59"/>
    <mergeCell ref="I59:J59"/>
    <mergeCell ref="B60:C60"/>
    <mergeCell ref="I60:J60"/>
    <mergeCell ref="B61:C61"/>
    <mergeCell ref="I61:J61"/>
    <mergeCell ref="B62:C62"/>
    <mergeCell ref="I62:J62"/>
    <mergeCell ref="B63:C63"/>
    <mergeCell ref="I63:J63"/>
    <mergeCell ref="B64:C64"/>
    <mergeCell ref="I64:J64"/>
    <mergeCell ref="B65:C65"/>
    <mergeCell ref="I65:J65"/>
    <mergeCell ref="B66:C66"/>
    <mergeCell ref="I66:J66"/>
    <mergeCell ref="I67:J67"/>
    <mergeCell ref="B69:C69"/>
    <mergeCell ref="B72:D72"/>
    <mergeCell ref="I72:K72"/>
    <mergeCell ref="B73:D73"/>
    <mergeCell ref="I73:K73"/>
    <mergeCell ref="B74:C74"/>
    <mergeCell ref="I74:J74"/>
    <mergeCell ref="B75:C75"/>
    <mergeCell ref="I75:J75"/>
    <mergeCell ref="B76:C76"/>
    <mergeCell ref="I76:J76"/>
    <mergeCell ref="B77:C77"/>
    <mergeCell ref="I77:J77"/>
    <mergeCell ref="B78:C78"/>
    <mergeCell ref="I78:J78"/>
    <mergeCell ref="B79:C79"/>
    <mergeCell ref="I79:J79"/>
    <mergeCell ref="B80:C80"/>
    <mergeCell ref="I80:J80"/>
    <mergeCell ref="B81:C81"/>
    <mergeCell ref="I81:J81"/>
    <mergeCell ref="B88:D88"/>
    <mergeCell ref="I88:K88"/>
    <mergeCell ref="B83:C83"/>
    <mergeCell ref="I83:J83"/>
    <mergeCell ref="B84:C84"/>
    <mergeCell ref="B85:C85"/>
    <mergeCell ref="B89:D89"/>
    <mergeCell ref="I89:K89"/>
    <mergeCell ref="B90:C90"/>
    <mergeCell ref="I90:J90"/>
    <mergeCell ref="B91:C91"/>
    <mergeCell ref="I91:J91"/>
    <mergeCell ref="B92:C92"/>
    <mergeCell ref="I92:J92"/>
    <mergeCell ref="L92:L102"/>
    <mergeCell ref="B93:C93"/>
    <mergeCell ref="I93:J93"/>
    <mergeCell ref="B94:C94"/>
    <mergeCell ref="I94:J94"/>
    <mergeCell ref="B95:C95"/>
    <mergeCell ref="I95:J95"/>
    <mergeCell ref="B96:C96"/>
    <mergeCell ref="I96:J96"/>
    <mergeCell ref="B97:C97"/>
    <mergeCell ref="I97:J97"/>
    <mergeCell ref="I98:J98"/>
    <mergeCell ref="B99:C99"/>
    <mergeCell ref="I99:J99"/>
    <mergeCell ref="B100:C100"/>
    <mergeCell ref="B101:C101"/>
    <mergeCell ref="B102:C102"/>
    <mergeCell ref="B104:C104"/>
    <mergeCell ref="B106:D106"/>
    <mergeCell ref="I106:K106"/>
    <mergeCell ref="B107:D107"/>
    <mergeCell ref="I107:K107"/>
    <mergeCell ref="B108:C108"/>
    <mergeCell ref="I108:J108"/>
    <mergeCell ref="B109:C109"/>
    <mergeCell ref="I109:J109"/>
    <mergeCell ref="B110:C110"/>
    <mergeCell ref="I110:J110"/>
    <mergeCell ref="B111:C111"/>
    <mergeCell ref="I111:J111"/>
    <mergeCell ref="B112:C112"/>
    <mergeCell ref="I112:J112"/>
    <mergeCell ref="B113:C113"/>
    <mergeCell ref="I113:J113"/>
    <mergeCell ref="B114:C114"/>
    <mergeCell ref="I114:J114"/>
    <mergeCell ref="B115:C115"/>
    <mergeCell ref="I115:J115"/>
    <mergeCell ref="B116:C116"/>
    <mergeCell ref="I116:J116"/>
    <mergeCell ref="B117:C117"/>
    <mergeCell ref="I117:J117"/>
    <mergeCell ref="B118:C118"/>
    <mergeCell ref="B119:C119"/>
    <mergeCell ref="B122:D122"/>
    <mergeCell ref="I122:K122"/>
    <mergeCell ref="B123:D123"/>
    <mergeCell ref="I123:K123"/>
    <mergeCell ref="I124:J124"/>
    <mergeCell ref="B125:C125"/>
    <mergeCell ref="I125:J125"/>
    <mergeCell ref="B126:C126"/>
    <mergeCell ref="I126:J126"/>
    <mergeCell ref="B127:C127"/>
    <mergeCell ref="I127:J127"/>
    <mergeCell ref="B128:C128"/>
    <mergeCell ref="I128:J128"/>
    <mergeCell ref="B129:C129"/>
    <mergeCell ref="I129:J129"/>
    <mergeCell ref="B130:C130"/>
    <mergeCell ref="I130:J130"/>
    <mergeCell ref="B131:C131"/>
    <mergeCell ref="I131:J131"/>
    <mergeCell ref="B132:C132"/>
    <mergeCell ref="I132:J132"/>
    <mergeCell ref="B133:C133"/>
    <mergeCell ref="I133:J133"/>
    <mergeCell ref="B134:C134"/>
    <mergeCell ref="B135:C135"/>
    <mergeCell ref="B138:D138"/>
    <mergeCell ref="I138:K138"/>
    <mergeCell ref="B139:D139"/>
    <mergeCell ref="I139:K139"/>
    <mergeCell ref="B140:C140"/>
    <mergeCell ref="I140:J140"/>
    <mergeCell ref="B141:C141"/>
    <mergeCell ref="I141:J141"/>
    <mergeCell ref="B142:C142"/>
    <mergeCell ref="I142:J142"/>
    <mergeCell ref="B143:C143"/>
    <mergeCell ref="I143:J143"/>
    <mergeCell ref="B144:C144"/>
    <mergeCell ref="I144:J144"/>
    <mergeCell ref="B145:C145"/>
    <mergeCell ref="I145:J145"/>
    <mergeCell ref="B146:C146"/>
    <mergeCell ref="I146:J146"/>
    <mergeCell ref="B147:C147"/>
    <mergeCell ref="I147:J147"/>
    <mergeCell ref="B148:C148"/>
    <mergeCell ref="I148:J148"/>
    <mergeCell ref="B149:C149"/>
    <mergeCell ref="I149:J149"/>
    <mergeCell ref="B150:C150"/>
    <mergeCell ref="B151:C151"/>
    <mergeCell ref="B154:D154"/>
    <mergeCell ref="I154:K154"/>
    <mergeCell ref="B155:D155"/>
    <mergeCell ref="I155:K155"/>
    <mergeCell ref="B156:C156"/>
    <mergeCell ref="I156:J156"/>
    <mergeCell ref="B157:C157"/>
    <mergeCell ref="I157:J157"/>
    <mergeCell ref="B158:C158"/>
    <mergeCell ref="I158:J158"/>
    <mergeCell ref="B159:C159"/>
    <mergeCell ref="I159:J159"/>
    <mergeCell ref="B160:C160"/>
    <mergeCell ref="I160:J160"/>
    <mergeCell ref="B161:C161"/>
    <mergeCell ref="I161:J161"/>
    <mergeCell ref="B162:C162"/>
    <mergeCell ref="I162:J162"/>
    <mergeCell ref="B163:C163"/>
    <mergeCell ref="I163:J163"/>
    <mergeCell ref="B164:C164"/>
    <mergeCell ref="I164:J164"/>
    <mergeCell ref="B165:C165"/>
    <mergeCell ref="I165:J165"/>
    <mergeCell ref="B166:C166"/>
    <mergeCell ref="B167:C167"/>
    <mergeCell ref="B170:D170"/>
    <mergeCell ref="I170:K170"/>
    <mergeCell ref="B171:D171"/>
    <mergeCell ref="I171:K171"/>
    <mergeCell ref="B172:C172"/>
    <mergeCell ref="I172:J172"/>
    <mergeCell ref="B173:C173"/>
    <mergeCell ref="I173:J173"/>
    <mergeCell ref="B174:C174"/>
    <mergeCell ref="I174:J174"/>
    <mergeCell ref="B175:C175"/>
    <mergeCell ref="I175:J175"/>
    <mergeCell ref="B176:C176"/>
    <mergeCell ref="I176:J176"/>
    <mergeCell ref="B177:C177"/>
    <mergeCell ref="I177:J177"/>
    <mergeCell ref="B178:C178"/>
    <mergeCell ref="I178:J178"/>
    <mergeCell ref="B179:C179"/>
    <mergeCell ref="I179:J179"/>
    <mergeCell ref="B180:C180"/>
    <mergeCell ref="I180:J180"/>
    <mergeCell ref="B181:C181"/>
    <mergeCell ref="I181:J181"/>
    <mergeCell ref="B182:C182"/>
    <mergeCell ref="B183:C183"/>
    <mergeCell ref="B187:D187"/>
    <mergeCell ref="I187:K187"/>
    <mergeCell ref="B188:D188"/>
    <mergeCell ref="I188:K188"/>
    <mergeCell ref="B189:C189"/>
    <mergeCell ref="I189:J189"/>
    <mergeCell ref="B190:C190"/>
    <mergeCell ref="I190:J190"/>
    <mergeCell ref="B191:C191"/>
    <mergeCell ref="I191:J191"/>
    <mergeCell ref="B192:C192"/>
    <mergeCell ref="I192:J192"/>
    <mergeCell ref="B193:C193"/>
    <mergeCell ref="I193:J193"/>
    <mergeCell ref="B194:C194"/>
    <mergeCell ref="I194:J194"/>
    <mergeCell ref="B195:C195"/>
    <mergeCell ref="I195:J195"/>
    <mergeCell ref="B199:C199"/>
    <mergeCell ref="B200:C200"/>
    <mergeCell ref="B196:C196"/>
    <mergeCell ref="I196:J196"/>
    <mergeCell ref="B197:C197"/>
    <mergeCell ref="I197:J197"/>
    <mergeCell ref="B198:C198"/>
    <mergeCell ref="I198:J198"/>
  </mergeCells>
  <printOptions/>
  <pageMargins left="0.7" right="0.7" top="0.75" bottom="0.75" header="0.3" footer="0.3"/>
  <pageSetup horizontalDpi="600" verticalDpi="600" orientation="portrait" scale="4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CRSP LIST 2015</dc:title>
  <dc:subject>Current Retail Selling Price</dc:subject>
  <dc:creator/>
  <cp:keywords/>
  <dc:description/>
  <cp:lastModifiedBy/>
  <cp:lastPrinted>2013-09-12T10:02:56Z</cp:lastPrinted>
  <dcterms:created xsi:type="dcterms:W3CDTF">1996-10-14T23:33:28Z</dcterms:created>
  <dcterms:modified xsi:type="dcterms:W3CDTF">2020-03-27T09:19:45Z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 completed" linkTarget="'MOTOR VEHICLES'!Print_Area">
    <vt:lpwstr/>
  </property>
</Properties>
</file>